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Alles Schmock\Webnode\Gestalten\Hausmeisterschaft\"/>
    </mc:Choice>
  </mc:AlternateContent>
  <xr:revisionPtr revIDLastSave="0" documentId="8_{4CEB48E7-E5EF-41DB-A2BD-98A38995CA09}" xr6:coauthVersionLast="46" xr6:coauthVersionMax="46" xr10:uidLastSave="{00000000-0000-0000-0000-000000000000}"/>
  <bookViews>
    <workbookView xWindow="-120" yWindow="-120" windowWidth="19440" windowHeight="15000" tabRatio="721" activeTab="6" xr2:uid="{00000000-000D-0000-FFFF-FFFF00000000}"/>
  </bookViews>
  <sheets>
    <sheet name="Überblick" sheetId="1" r:id="rId1"/>
    <sheet name="Auslosung" sheetId="3" r:id="rId2"/>
    <sheet name="Ergebnisse" sheetId="9" r:id="rId3"/>
    <sheet name="Helfer" sheetId="2" r:id="rId4"/>
    <sheet name="Gruppe_Raum" sheetId="4" r:id="rId5"/>
    <sheet name="Laufzettel" sheetId="5" r:id="rId6"/>
    <sheet name="Urkunden_Daten" sheetId="6" r:id="rId7"/>
  </sheets>
  <definedNames>
    <definedName name="_xlnm._FilterDatabase" localSheetId="1" hidden="1">Auslosung!$A$4:$U$157</definedName>
    <definedName name="_xlnm._FilterDatabase" localSheetId="5" hidden="1">Laufzettel!$A$6:$AA$152</definedName>
    <definedName name="_xlnm._FilterDatabase" localSheetId="6" hidden="1">Urkunden_Daten!$A$1:$Y$151</definedName>
  </definedNames>
  <calcPr calcId="191029"/>
</workbook>
</file>

<file path=xl/calcChain.xml><?xml version="1.0" encoding="utf-8"?>
<calcChain xmlns="http://schemas.openxmlformats.org/spreadsheetml/2006/main">
  <c r="B2" i="9" l="1"/>
  <c r="B3" i="9"/>
  <c r="B4" i="9"/>
  <c r="B5" i="9"/>
  <c r="B6" i="9"/>
  <c r="B7" i="9"/>
  <c r="B8" i="9"/>
  <c r="B9" i="9"/>
  <c r="B10" i="9"/>
  <c r="B11" i="9"/>
  <c r="B12" i="9"/>
  <c r="B13" i="9"/>
  <c r="B14" i="9"/>
  <c r="B15" i="9"/>
  <c r="B16" i="9"/>
  <c r="B1" i="9"/>
  <c r="A71" i="6"/>
  <c r="B71" i="6"/>
  <c r="C71" i="6"/>
  <c r="D71" i="6"/>
  <c r="E71" i="6"/>
  <c r="A72" i="6"/>
  <c r="B72" i="6"/>
  <c r="C72" i="6"/>
  <c r="D72" i="6"/>
  <c r="E72" i="6"/>
  <c r="A73" i="6"/>
  <c r="B73" i="6"/>
  <c r="C73" i="6"/>
  <c r="D73" i="6"/>
  <c r="E73" i="6"/>
  <c r="A74" i="6"/>
  <c r="B74" i="6"/>
  <c r="C74" i="6"/>
  <c r="D74" i="6"/>
  <c r="E74" i="6"/>
  <c r="A75" i="6"/>
  <c r="B75" i="6"/>
  <c r="C75" i="6"/>
  <c r="D75" i="6"/>
  <c r="E75" i="6"/>
  <c r="A76" i="6"/>
  <c r="B76" i="6"/>
  <c r="C76" i="6"/>
  <c r="D76" i="6"/>
  <c r="E76" i="6"/>
  <c r="A77" i="6"/>
  <c r="B77" i="6"/>
  <c r="C77" i="6"/>
  <c r="D77" i="6"/>
  <c r="E77" i="6"/>
  <c r="A78" i="6"/>
  <c r="B78" i="6"/>
  <c r="C78" i="6"/>
  <c r="D78" i="6"/>
  <c r="E78" i="6"/>
  <c r="A79" i="6"/>
  <c r="B79" i="6"/>
  <c r="C79" i="6"/>
  <c r="D79" i="6"/>
  <c r="E79" i="6"/>
  <c r="A80" i="6"/>
  <c r="B80" i="6"/>
  <c r="C80" i="6"/>
  <c r="D80" i="6"/>
  <c r="E80" i="6"/>
  <c r="A81" i="6"/>
  <c r="B81" i="6"/>
  <c r="C81" i="6"/>
  <c r="D81" i="6"/>
  <c r="E81" i="6"/>
  <c r="A82" i="6"/>
  <c r="B82" i="6"/>
  <c r="C82" i="6"/>
  <c r="D82" i="6"/>
  <c r="E82" i="6"/>
  <c r="A83" i="6"/>
  <c r="B83" i="6"/>
  <c r="C83" i="6"/>
  <c r="D83" i="6"/>
  <c r="E83" i="6"/>
  <c r="A84" i="6"/>
  <c r="B84" i="6"/>
  <c r="C84" i="6"/>
  <c r="D84" i="6"/>
  <c r="E84" i="6"/>
  <c r="A85" i="6"/>
  <c r="B85" i="6"/>
  <c r="C85" i="6"/>
  <c r="D85" i="6"/>
  <c r="E85" i="6"/>
  <c r="A86" i="6"/>
  <c r="B86" i="6"/>
  <c r="C86" i="6"/>
  <c r="D86" i="6"/>
  <c r="E86" i="6"/>
  <c r="A87" i="6"/>
  <c r="B87" i="6"/>
  <c r="C87" i="6"/>
  <c r="D87" i="6"/>
  <c r="E87" i="6"/>
  <c r="A88" i="6"/>
  <c r="B88" i="6"/>
  <c r="C88" i="6"/>
  <c r="D88" i="6"/>
  <c r="E88" i="6"/>
  <c r="A89" i="6"/>
  <c r="B89" i="6"/>
  <c r="C89" i="6"/>
  <c r="D89" i="6"/>
  <c r="E89" i="6"/>
  <c r="A90" i="6"/>
  <c r="B90" i="6"/>
  <c r="C90" i="6"/>
  <c r="D90" i="6"/>
  <c r="E90" i="6"/>
  <c r="A91" i="6"/>
  <c r="B91" i="6"/>
  <c r="C91" i="6"/>
  <c r="D91" i="6"/>
  <c r="E91" i="6"/>
  <c r="A92" i="6"/>
  <c r="B92" i="6"/>
  <c r="C92" i="6"/>
  <c r="D92" i="6"/>
  <c r="E92" i="6"/>
  <c r="A93" i="6"/>
  <c r="B93" i="6"/>
  <c r="C93" i="6"/>
  <c r="D93" i="6"/>
  <c r="E93" i="6"/>
  <c r="A94" i="6"/>
  <c r="B94" i="6"/>
  <c r="C94" i="6"/>
  <c r="D94" i="6"/>
  <c r="E94" i="6"/>
  <c r="A95" i="6"/>
  <c r="B95" i="6"/>
  <c r="C95" i="6"/>
  <c r="D95" i="6"/>
  <c r="E95" i="6"/>
  <c r="A96" i="6"/>
  <c r="B96" i="6"/>
  <c r="C96" i="6"/>
  <c r="D96" i="6"/>
  <c r="E96" i="6"/>
  <c r="A97" i="6"/>
  <c r="B97" i="6"/>
  <c r="C97" i="6"/>
  <c r="D97" i="6"/>
  <c r="E97" i="6"/>
  <c r="A98" i="6"/>
  <c r="B98" i="6"/>
  <c r="C98" i="6"/>
  <c r="D98" i="6"/>
  <c r="E98" i="6"/>
  <c r="A99" i="6"/>
  <c r="B99" i="6"/>
  <c r="C99" i="6"/>
  <c r="D99" i="6"/>
  <c r="E99" i="6"/>
  <c r="A100" i="6"/>
  <c r="B100" i="6"/>
  <c r="C100" i="6"/>
  <c r="D100" i="6"/>
  <c r="E100" i="6"/>
  <c r="A101" i="6"/>
  <c r="B101" i="6"/>
  <c r="C101" i="6"/>
  <c r="D101" i="6"/>
  <c r="E101" i="6"/>
  <c r="A102" i="6"/>
  <c r="B102" i="6"/>
  <c r="C102" i="6"/>
  <c r="D102" i="6"/>
  <c r="E102" i="6"/>
  <c r="A103" i="6"/>
  <c r="B103" i="6"/>
  <c r="C103" i="6"/>
  <c r="D103" i="6"/>
  <c r="E103" i="6"/>
  <c r="A104" i="6"/>
  <c r="B104" i="6"/>
  <c r="C104" i="6"/>
  <c r="D104" i="6"/>
  <c r="E104" i="6"/>
  <c r="A105" i="6"/>
  <c r="B105" i="6"/>
  <c r="C105" i="6"/>
  <c r="D105" i="6"/>
  <c r="E105" i="6"/>
  <c r="A106" i="6"/>
  <c r="B106" i="6"/>
  <c r="C106" i="6"/>
  <c r="D106" i="6"/>
  <c r="E106" i="6"/>
  <c r="A107" i="6"/>
  <c r="B107" i="6"/>
  <c r="C107" i="6"/>
  <c r="D107" i="6"/>
  <c r="E107" i="6"/>
  <c r="A108" i="6"/>
  <c r="B108" i="6"/>
  <c r="C108" i="6"/>
  <c r="D108" i="6"/>
  <c r="E108" i="6"/>
  <c r="A109" i="6"/>
  <c r="B109" i="6"/>
  <c r="C109" i="6"/>
  <c r="D109" i="6"/>
  <c r="E109" i="6"/>
  <c r="A110" i="6"/>
  <c r="B110" i="6"/>
  <c r="C110" i="6"/>
  <c r="D110" i="6"/>
  <c r="E110" i="6"/>
  <c r="A111" i="6"/>
  <c r="B111" i="6"/>
  <c r="C111" i="6"/>
  <c r="D111" i="6"/>
  <c r="E111" i="6"/>
  <c r="A112" i="6"/>
  <c r="B112" i="6"/>
  <c r="C112" i="6"/>
  <c r="D112" i="6"/>
  <c r="E112" i="6"/>
  <c r="A113" i="6"/>
  <c r="B113" i="6"/>
  <c r="C113" i="6"/>
  <c r="D113" i="6"/>
  <c r="E113" i="6"/>
  <c r="A114" i="6"/>
  <c r="B114" i="6"/>
  <c r="C114" i="6"/>
  <c r="D114" i="6"/>
  <c r="E114" i="6"/>
  <c r="A115" i="6"/>
  <c r="B115" i="6"/>
  <c r="C115" i="6"/>
  <c r="D115" i="6"/>
  <c r="E115" i="6"/>
  <c r="A116" i="6"/>
  <c r="B116" i="6"/>
  <c r="C116" i="6"/>
  <c r="D116" i="6"/>
  <c r="E116" i="6"/>
  <c r="A117" i="6"/>
  <c r="B117" i="6"/>
  <c r="C117" i="6"/>
  <c r="D117" i="6"/>
  <c r="E117" i="6"/>
  <c r="A118" i="6"/>
  <c r="B118" i="6"/>
  <c r="C118" i="6"/>
  <c r="D118" i="6"/>
  <c r="E118" i="6"/>
  <c r="A119" i="6"/>
  <c r="B119" i="6"/>
  <c r="C119" i="6"/>
  <c r="D119" i="6"/>
  <c r="E119" i="6"/>
  <c r="A120" i="6"/>
  <c r="B120" i="6"/>
  <c r="C120" i="6"/>
  <c r="D120" i="6"/>
  <c r="E120" i="6"/>
  <c r="A121" i="6"/>
  <c r="B121" i="6"/>
  <c r="C121" i="6"/>
  <c r="D121" i="6"/>
  <c r="E121" i="6"/>
  <c r="A122" i="6"/>
  <c r="B122" i="6"/>
  <c r="C122" i="6"/>
  <c r="D122" i="6"/>
  <c r="E122" i="6"/>
  <c r="A123" i="6"/>
  <c r="B123" i="6"/>
  <c r="C123" i="6"/>
  <c r="D123" i="6"/>
  <c r="E123" i="6"/>
  <c r="A124" i="6"/>
  <c r="B124" i="6"/>
  <c r="C124" i="6"/>
  <c r="D124" i="6"/>
  <c r="E124" i="6"/>
  <c r="A125" i="6"/>
  <c r="B125" i="6"/>
  <c r="C125" i="6"/>
  <c r="D125" i="6"/>
  <c r="E125" i="6"/>
  <c r="A126" i="6"/>
  <c r="B126" i="6"/>
  <c r="C126" i="6"/>
  <c r="D126" i="6"/>
  <c r="E126" i="6"/>
  <c r="A127" i="6"/>
  <c r="B127" i="6"/>
  <c r="C127" i="6"/>
  <c r="D127" i="6"/>
  <c r="E127" i="6"/>
  <c r="A128" i="6"/>
  <c r="B128" i="6"/>
  <c r="C128" i="6"/>
  <c r="D128" i="6"/>
  <c r="E128" i="6"/>
  <c r="A129" i="6"/>
  <c r="B129" i="6"/>
  <c r="C129" i="6"/>
  <c r="D129" i="6"/>
  <c r="E129" i="6"/>
  <c r="A130" i="6"/>
  <c r="B130" i="6"/>
  <c r="C130" i="6"/>
  <c r="D130" i="6"/>
  <c r="E130" i="6"/>
  <c r="A131" i="6"/>
  <c r="B131" i="6"/>
  <c r="C131" i="6"/>
  <c r="D131" i="6"/>
  <c r="E131" i="6"/>
  <c r="A132" i="6"/>
  <c r="B132" i="6"/>
  <c r="C132" i="6"/>
  <c r="D132" i="6"/>
  <c r="E132" i="6"/>
  <c r="A133" i="6"/>
  <c r="B133" i="6"/>
  <c r="C133" i="6"/>
  <c r="D133" i="6"/>
  <c r="E133" i="6"/>
  <c r="A134" i="6"/>
  <c r="B134" i="6"/>
  <c r="C134" i="6"/>
  <c r="D134" i="6"/>
  <c r="E134" i="6"/>
  <c r="A135" i="6"/>
  <c r="B135" i="6"/>
  <c r="C135" i="6"/>
  <c r="D135" i="6"/>
  <c r="E135" i="6"/>
  <c r="A136" i="6"/>
  <c r="B136" i="6"/>
  <c r="C136" i="6"/>
  <c r="D136" i="6"/>
  <c r="E136" i="6"/>
  <c r="A137" i="6"/>
  <c r="B137" i="6"/>
  <c r="C137" i="6"/>
  <c r="D137" i="6"/>
  <c r="E137" i="6"/>
  <c r="A138" i="6"/>
  <c r="B138" i="6"/>
  <c r="C138" i="6"/>
  <c r="D138" i="6"/>
  <c r="E138" i="6"/>
  <c r="A139" i="6"/>
  <c r="B139" i="6"/>
  <c r="C139" i="6"/>
  <c r="D139" i="6"/>
  <c r="E139" i="6"/>
  <c r="A140" i="6"/>
  <c r="B140" i="6"/>
  <c r="C140" i="6"/>
  <c r="D140" i="6"/>
  <c r="E140" i="6"/>
  <c r="A141" i="6"/>
  <c r="B141" i="6"/>
  <c r="C141" i="6"/>
  <c r="D141" i="6"/>
  <c r="E141" i="6"/>
  <c r="A142" i="6"/>
  <c r="B142" i="6"/>
  <c r="C142" i="6"/>
  <c r="D142" i="6"/>
  <c r="E142" i="6"/>
  <c r="A143" i="6"/>
  <c r="B143" i="6"/>
  <c r="C143" i="6"/>
  <c r="D143" i="6"/>
  <c r="E143" i="6"/>
  <c r="A144" i="6"/>
  <c r="B144" i="6"/>
  <c r="C144" i="6"/>
  <c r="D144" i="6"/>
  <c r="E144" i="6"/>
  <c r="A145" i="6"/>
  <c r="B145" i="6"/>
  <c r="C145" i="6"/>
  <c r="D145" i="6"/>
  <c r="E145" i="6"/>
  <c r="A146" i="6"/>
  <c r="B146" i="6"/>
  <c r="C146" i="6"/>
  <c r="D146" i="6"/>
  <c r="E146" i="6"/>
  <c r="A147" i="6"/>
  <c r="B147" i="6"/>
  <c r="C147" i="6"/>
  <c r="D147" i="6"/>
  <c r="E147" i="6"/>
  <c r="A47" i="6"/>
  <c r="B47" i="6"/>
  <c r="C47" i="6"/>
  <c r="D47" i="6"/>
  <c r="E47" i="6"/>
  <c r="A48" i="6"/>
  <c r="B48" i="6"/>
  <c r="C48" i="6"/>
  <c r="D48" i="6"/>
  <c r="E48" i="6"/>
  <c r="A49" i="6"/>
  <c r="B49" i="6"/>
  <c r="C49" i="6"/>
  <c r="D49" i="6"/>
  <c r="E49" i="6"/>
  <c r="A50" i="6"/>
  <c r="B50" i="6"/>
  <c r="C50" i="6"/>
  <c r="D50" i="6"/>
  <c r="E50" i="6"/>
  <c r="A51" i="6"/>
  <c r="B51" i="6"/>
  <c r="C51" i="6"/>
  <c r="D51" i="6"/>
  <c r="E51" i="6"/>
  <c r="A52" i="6"/>
  <c r="B52" i="6"/>
  <c r="C52" i="6"/>
  <c r="D52" i="6"/>
  <c r="E52" i="6"/>
  <c r="A53" i="6"/>
  <c r="B53" i="6"/>
  <c r="C53" i="6"/>
  <c r="D53" i="6"/>
  <c r="E53" i="6"/>
  <c r="A54" i="6"/>
  <c r="B54" i="6"/>
  <c r="C54" i="6"/>
  <c r="D54" i="6"/>
  <c r="E54" i="6"/>
  <c r="A55" i="6"/>
  <c r="B55" i="6"/>
  <c r="C55" i="6"/>
  <c r="D55" i="6"/>
  <c r="E55" i="6"/>
  <c r="A56" i="6"/>
  <c r="B56" i="6"/>
  <c r="C56" i="6"/>
  <c r="D56" i="6"/>
  <c r="E56" i="6"/>
  <c r="A57" i="6"/>
  <c r="B57" i="6"/>
  <c r="C57" i="6"/>
  <c r="D57" i="6"/>
  <c r="E57" i="6"/>
  <c r="A58" i="6"/>
  <c r="B58" i="6"/>
  <c r="C58" i="6"/>
  <c r="D58" i="6"/>
  <c r="E58" i="6"/>
  <c r="A59" i="6"/>
  <c r="B59" i="6"/>
  <c r="C59" i="6"/>
  <c r="D59" i="6"/>
  <c r="E59" i="6"/>
  <c r="A60" i="6"/>
  <c r="B60" i="6"/>
  <c r="C60" i="6"/>
  <c r="D60" i="6"/>
  <c r="E60" i="6"/>
  <c r="A61" i="6"/>
  <c r="B61" i="6"/>
  <c r="C61" i="6"/>
  <c r="D61" i="6"/>
  <c r="E61" i="6"/>
  <c r="A62" i="6"/>
  <c r="B62" i="6"/>
  <c r="C62" i="6"/>
  <c r="D62" i="6"/>
  <c r="E62" i="6"/>
  <c r="A63" i="6"/>
  <c r="B63" i="6"/>
  <c r="C63" i="6"/>
  <c r="D63" i="6"/>
  <c r="E63" i="6"/>
  <c r="A64" i="6"/>
  <c r="B64" i="6"/>
  <c r="C64" i="6"/>
  <c r="D64" i="6"/>
  <c r="E64" i="6"/>
  <c r="A65" i="6"/>
  <c r="B65" i="6"/>
  <c r="C65" i="6"/>
  <c r="D65" i="6"/>
  <c r="E65" i="6"/>
  <c r="A66" i="6"/>
  <c r="B66" i="6"/>
  <c r="C66" i="6"/>
  <c r="D66" i="6"/>
  <c r="E66" i="6"/>
  <c r="A67" i="6"/>
  <c r="B67" i="6"/>
  <c r="C67" i="6"/>
  <c r="D67" i="6"/>
  <c r="E67" i="6"/>
  <c r="A68" i="6"/>
  <c r="B68" i="6"/>
  <c r="C68" i="6"/>
  <c r="D68" i="6"/>
  <c r="E68" i="6"/>
  <c r="A69" i="6"/>
  <c r="B69" i="6"/>
  <c r="C69" i="6"/>
  <c r="D69" i="6"/>
  <c r="E69" i="6"/>
  <c r="A70" i="6"/>
  <c r="B70" i="6"/>
  <c r="C70" i="6"/>
  <c r="D70" i="6"/>
  <c r="E70" i="6"/>
  <c r="A24" i="6"/>
  <c r="B24" i="6"/>
  <c r="C24" i="6"/>
  <c r="D24" i="6"/>
  <c r="E24" i="6"/>
  <c r="A25" i="6"/>
  <c r="B25" i="6"/>
  <c r="C25" i="6"/>
  <c r="D25" i="6"/>
  <c r="E25" i="6"/>
  <c r="A26" i="6"/>
  <c r="B26" i="6"/>
  <c r="C26" i="6"/>
  <c r="D26" i="6"/>
  <c r="E26" i="6"/>
  <c r="A27" i="6"/>
  <c r="B27" i="6"/>
  <c r="C27" i="6"/>
  <c r="D27" i="6"/>
  <c r="E27" i="6"/>
  <c r="A28" i="6"/>
  <c r="B28" i="6"/>
  <c r="C28" i="6"/>
  <c r="D28" i="6"/>
  <c r="E28" i="6"/>
  <c r="A29" i="6"/>
  <c r="B29" i="6"/>
  <c r="C29" i="6"/>
  <c r="D29" i="6"/>
  <c r="E29" i="6"/>
  <c r="A30" i="6"/>
  <c r="B30" i="6"/>
  <c r="C30" i="6"/>
  <c r="D30" i="6"/>
  <c r="E30" i="6"/>
  <c r="A31" i="6"/>
  <c r="B31" i="6"/>
  <c r="C31" i="6"/>
  <c r="D31" i="6"/>
  <c r="E31" i="6"/>
  <c r="A32" i="6"/>
  <c r="B32" i="6"/>
  <c r="C32" i="6"/>
  <c r="D32" i="6"/>
  <c r="E32" i="6"/>
  <c r="A33" i="6"/>
  <c r="B33" i="6"/>
  <c r="C33" i="6"/>
  <c r="D33" i="6"/>
  <c r="E33" i="6"/>
  <c r="A34" i="6"/>
  <c r="B34" i="6"/>
  <c r="C34" i="6"/>
  <c r="D34" i="6"/>
  <c r="E34" i="6"/>
  <c r="A35" i="6"/>
  <c r="B35" i="6"/>
  <c r="C35" i="6"/>
  <c r="D35" i="6"/>
  <c r="E35" i="6"/>
  <c r="A36" i="6"/>
  <c r="B36" i="6"/>
  <c r="C36" i="6"/>
  <c r="D36" i="6"/>
  <c r="E36" i="6"/>
  <c r="A37" i="6"/>
  <c r="B37" i="6"/>
  <c r="C37" i="6"/>
  <c r="D37" i="6"/>
  <c r="E37" i="6"/>
  <c r="A38" i="6"/>
  <c r="B38" i="6"/>
  <c r="C38" i="6"/>
  <c r="D38" i="6"/>
  <c r="E38" i="6"/>
  <c r="A39" i="6"/>
  <c r="B39" i="6"/>
  <c r="C39" i="6"/>
  <c r="D39" i="6"/>
  <c r="E39" i="6"/>
  <c r="A40" i="6"/>
  <c r="B40" i="6"/>
  <c r="C40" i="6"/>
  <c r="D40" i="6"/>
  <c r="E40" i="6"/>
  <c r="A41" i="6"/>
  <c r="B41" i="6"/>
  <c r="C41" i="6"/>
  <c r="D41" i="6"/>
  <c r="E41" i="6"/>
  <c r="A42" i="6"/>
  <c r="B42" i="6"/>
  <c r="C42" i="6"/>
  <c r="D42" i="6"/>
  <c r="E42" i="6"/>
  <c r="A43" i="6"/>
  <c r="B43" i="6"/>
  <c r="C43" i="6"/>
  <c r="D43" i="6"/>
  <c r="E43" i="6"/>
  <c r="A44" i="6"/>
  <c r="B44" i="6"/>
  <c r="C44" i="6"/>
  <c r="D44" i="6"/>
  <c r="E44" i="6"/>
  <c r="A45" i="6"/>
  <c r="B45" i="6"/>
  <c r="C45" i="6"/>
  <c r="D45" i="6"/>
  <c r="E45" i="6"/>
  <c r="A46" i="6"/>
  <c r="B46" i="6"/>
  <c r="C46" i="6"/>
  <c r="D46" i="6"/>
  <c r="E46" i="6"/>
  <c r="A4" i="6"/>
  <c r="B4" i="6"/>
  <c r="C4" i="6"/>
  <c r="D4" i="6"/>
  <c r="E4" i="6"/>
  <c r="A5" i="6"/>
  <c r="B5" i="6"/>
  <c r="C5" i="6"/>
  <c r="D5" i="6"/>
  <c r="E5" i="6"/>
  <c r="A6" i="6"/>
  <c r="B6" i="6"/>
  <c r="C6" i="6"/>
  <c r="D6" i="6"/>
  <c r="E6" i="6"/>
  <c r="A7" i="6"/>
  <c r="B7" i="6"/>
  <c r="C7" i="6"/>
  <c r="D7" i="6"/>
  <c r="E7" i="6"/>
  <c r="A8" i="6"/>
  <c r="B8" i="6"/>
  <c r="C8" i="6"/>
  <c r="D8" i="6"/>
  <c r="E8" i="6"/>
  <c r="A9" i="6"/>
  <c r="B9" i="6"/>
  <c r="C9" i="6"/>
  <c r="D9" i="6"/>
  <c r="E9" i="6"/>
  <c r="A10" i="6"/>
  <c r="B10" i="6"/>
  <c r="C10" i="6"/>
  <c r="D10" i="6"/>
  <c r="E10" i="6"/>
  <c r="A11" i="6"/>
  <c r="B11" i="6"/>
  <c r="C11" i="6"/>
  <c r="D11" i="6"/>
  <c r="E11" i="6"/>
  <c r="A12" i="6"/>
  <c r="B12" i="6"/>
  <c r="C12" i="6"/>
  <c r="D12" i="6"/>
  <c r="E12" i="6"/>
  <c r="A13" i="6"/>
  <c r="B13" i="6"/>
  <c r="C13" i="6"/>
  <c r="D13" i="6"/>
  <c r="E13" i="6"/>
  <c r="A14" i="6"/>
  <c r="B14" i="6"/>
  <c r="C14" i="6"/>
  <c r="D14" i="6"/>
  <c r="E14" i="6"/>
  <c r="A15" i="6"/>
  <c r="B15" i="6"/>
  <c r="C15" i="6"/>
  <c r="D15" i="6"/>
  <c r="E15" i="6"/>
  <c r="A16" i="6"/>
  <c r="B16" i="6"/>
  <c r="C16" i="6"/>
  <c r="D16" i="6"/>
  <c r="E16" i="6"/>
  <c r="A17" i="6"/>
  <c r="B17" i="6"/>
  <c r="C17" i="6"/>
  <c r="D17" i="6"/>
  <c r="E17" i="6"/>
  <c r="A18" i="6"/>
  <c r="B18" i="6"/>
  <c r="C18" i="6"/>
  <c r="D18" i="6"/>
  <c r="E18" i="6"/>
  <c r="A19" i="6"/>
  <c r="B19" i="6"/>
  <c r="C19" i="6"/>
  <c r="D19" i="6"/>
  <c r="E19" i="6"/>
  <c r="A20" i="6"/>
  <c r="B20" i="6"/>
  <c r="C20" i="6"/>
  <c r="D20" i="6"/>
  <c r="E20" i="6"/>
  <c r="A21" i="6"/>
  <c r="B21" i="6"/>
  <c r="C21" i="6"/>
  <c r="D21" i="6"/>
  <c r="E21" i="6"/>
  <c r="A22" i="6"/>
  <c r="B22" i="6"/>
  <c r="C22" i="6"/>
  <c r="D22" i="6"/>
  <c r="E22" i="6"/>
  <c r="A23" i="6"/>
  <c r="B23" i="6"/>
  <c r="C23" i="6"/>
  <c r="D23" i="6"/>
  <c r="E23" i="6"/>
  <c r="A3" i="6"/>
  <c r="B3" i="6"/>
  <c r="C3" i="6"/>
  <c r="D3" i="6"/>
  <c r="E3" i="6"/>
  <c r="B2" i="6"/>
  <c r="C2" i="6"/>
  <c r="D2" i="6"/>
  <c r="E2" i="6"/>
  <c r="A2" i="6"/>
  <c r="G148" i="6" l="1"/>
  <c r="G149" i="6"/>
  <c r="G150" i="6"/>
  <c r="G151" i="6"/>
  <c r="Z1" i="5" l="1"/>
  <c r="Y1" i="5"/>
  <c r="X1" i="5"/>
  <c r="W1" i="5"/>
  <c r="V1" i="5"/>
  <c r="U1" i="5"/>
  <c r="T1" i="5"/>
  <c r="S1" i="5"/>
  <c r="R1" i="5"/>
  <c r="Q1" i="5"/>
  <c r="O1" i="5"/>
  <c r="P1" i="5"/>
  <c r="N1" i="5"/>
  <c r="M1" i="5"/>
  <c r="L1" i="5"/>
  <c r="K1" i="5"/>
  <c r="J1" i="5"/>
  <c r="I1" i="5"/>
  <c r="H1" i="5"/>
  <c r="G1" i="5"/>
  <c r="F1" i="5"/>
  <c r="E1" i="5"/>
  <c r="D1" i="5"/>
  <c r="J1" i="6" l="1"/>
  <c r="F1" i="3" s="1"/>
  <c r="K1" i="6"/>
  <c r="G1" i="3" s="1"/>
  <c r="L1" i="6"/>
  <c r="H1" i="3" s="1"/>
  <c r="M1" i="6"/>
  <c r="I1" i="3" s="1"/>
  <c r="N1" i="6"/>
  <c r="J1" i="3" s="1"/>
  <c r="O1" i="6"/>
  <c r="K1" i="3" s="1"/>
  <c r="P1" i="6"/>
  <c r="L1" i="3" s="1"/>
  <c r="Q1" i="6"/>
  <c r="M1" i="3" s="1"/>
  <c r="R1" i="6"/>
  <c r="N1" i="3" s="1"/>
  <c r="S1" i="6"/>
  <c r="O1" i="3" s="1"/>
  <c r="T1" i="6"/>
  <c r="P1" i="3" s="1"/>
  <c r="U1" i="6"/>
  <c r="Q1" i="3" s="1"/>
  <c r="V1" i="6"/>
  <c r="R1" i="3" s="1"/>
  <c r="W1" i="6"/>
  <c r="S1" i="3" s="1"/>
  <c r="X1" i="6"/>
  <c r="T1" i="3" s="1"/>
  <c r="Y1" i="6"/>
  <c r="U1" i="3" s="1"/>
  <c r="V152" i="3"/>
  <c r="V153" i="3"/>
  <c r="V154" i="3"/>
  <c r="V155" i="3"/>
  <c r="V156" i="3"/>
  <c r="V157" i="3"/>
  <c r="F152" i="3"/>
  <c r="G152" i="3"/>
  <c r="H152" i="3"/>
  <c r="I152" i="3"/>
  <c r="J152" i="3"/>
  <c r="K152" i="3"/>
  <c r="L152" i="3"/>
  <c r="M152" i="3"/>
  <c r="N152" i="3"/>
  <c r="O152" i="3"/>
  <c r="P152" i="3"/>
  <c r="Q152" i="3"/>
  <c r="R152" i="3"/>
  <c r="S152" i="3"/>
  <c r="T152" i="3"/>
  <c r="U152" i="3"/>
  <c r="F153" i="3"/>
  <c r="G153" i="3"/>
  <c r="H153" i="3"/>
  <c r="I153" i="3"/>
  <c r="J153" i="3"/>
  <c r="K153" i="3"/>
  <c r="L153" i="3"/>
  <c r="M153" i="3"/>
  <c r="N153" i="3"/>
  <c r="O153" i="3"/>
  <c r="P153" i="3"/>
  <c r="Q153" i="3"/>
  <c r="R153" i="3"/>
  <c r="S153" i="3"/>
  <c r="T153" i="3"/>
  <c r="U153" i="3"/>
  <c r="F154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S154" i="3"/>
  <c r="T154" i="3"/>
  <c r="U154" i="3"/>
  <c r="F155" i="3"/>
  <c r="G155" i="3"/>
  <c r="H155" i="3"/>
  <c r="I155" i="3"/>
  <c r="J155" i="3"/>
  <c r="K155" i="3"/>
  <c r="L155" i="3"/>
  <c r="M155" i="3"/>
  <c r="N155" i="3"/>
  <c r="O155" i="3"/>
  <c r="P155" i="3"/>
  <c r="Q155" i="3"/>
  <c r="R155" i="3"/>
  <c r="S155" i="3"/>
  <c r="T155" i="3"/>
  <c r="U155" i="3"/>
  <c r="F156" i="3"/>
  <c r="G156" i="3"/>
  <c r="H156" i="3"/>
  <c r="I156" i="3"/>
  <c r="J156" i="3"/>
  <c r="K156" i="3"/>
  <c r="L156" i="3"/>
  <c r="M156" i="3"/>
  <c r="N156" i="3"/>
  <c r="O156" i="3"/>
  <c r="P156" i="3"/>
  <c r="Q156" i="3"/>
  <c r="R156" i="3"/>
  <c r="S156" i="3"/>
  <c r="T156" i="3"/>
  <c r="U156" i="3"/>
  <c r="F157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S157" i="3"/>
  <c r="T157" i="3"/>
  <c r="U157" i="3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B3" i="2"/>
  <c r="C3" i="2"/>
  <c r="B4" i="2"/>
  <c r="C4" i="2"/>
  <c r="B5" i="2"/>
  <c r="C5" i="2"/>
  <c r="B6" i="2"/>
  <c r="C6" i="2"/>
  <c r="B7" i="2"/>
  <c r="C7" i="2"/>
  <c r="B8" i="2"/>
  <c r="C8" i="2"/>
  <c r="B9" i="2"/>
  <c r="C9" i="2"/>
  <c r="B10" i="2"/>
  <c r="C10" i="2"/>
  <c r="B11" i="2"/>
  <c r="C11" i="2"/>
  <c r="B12" i="2"/>
  <c r="C12" i="2"/>
  <c r="B13" i="2"/>
  <c r="C13" i="2"/>
  <c r="B14" i="2"/>
  <c r="C14" i="2"/>
  <c r="B15" i="2"/>
  <c r="C15" i="2"/>
  <c r="B16" i="2"/>
  <c r="C16" i="2"/>
  <c r="B17" i="2"/>
  <c r="C17" i="2"/>
  <c r="B18" i="2"/>
  <c r="C18" i="2"/>
  <c r="B19" i="2"/>
  <c r="C19" i="2"/>
  <c r="B20" i="2"/>
  <c r="C20" i="2"/>
  <c r="B21" i="2"/>
  <c r="C21" i="2"/>
  <c r="B22" i="2"/>
  <c r="C22" i="2"/>
  <c r="B23" i="2"/>
  <c r="C23" i="2"/>
  <c r="B24" i="2"/>
  <c r="C24" i="2"/>
  <c r="B25" i="2"/>
  <c r="C25" i="2"/>
  <c r="B26" i="2"/>
  <c r="C26" i="2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4" i="1"/>
  <c r="I5" i="1"/>
  <c r="I6" i="1"/>
  <c r="I7" i="1"/>
  <c r="I8" i="1"/>
  <c r="I9" i="1"/>
  <c r="I10" i="1"/>
  <c r="I11" i="1"/>
  <c r="I12" i="1"/>
  <c r="I3" i="1" l="1"/>
  <c r="S3" i="6" l="1"/>
  <c r="C10" i="9" s="1"/>
  <c r="V7" i="3"/>
  <c r="Y3" i="6"/>
  <c r="C16" i="9" s="1"/>
  <c r="X3" i="6"/>
  <c r="C15" i="9" s="1"/>
  <c r="W3" i="6"/>
  <c r="C14" i="9" s="1"/>
  <c r="V3" i="6"/>
  <c r="C13" i="9" s="1"/>
  <c r="U3" i="6"/>
  <c r="C12" i="9" s="1"/>
  <c r="T3" i="6"/>
  <c r="C11" i="9" s="1"/>
  <c r="R3" i="6"/>
  <c r="C9" i="9" s="1"/>
  <c r="Q3" i="6"/>
  <c r="C8" i="9" s="1"/>
  <c r="P3" i="6"/>
  <c r="C7" i="9" s="1"/>
  <c r="O3" i="6"/>
  <c r="C6" i="9" s="1"/>
  <c r="N3" i="6"/>
  <c r="C5" i="9" s="1"/>
  <c r="M3" i="6"/>
  <c r="C4" i="9" s="1"/>
  <c r="L3" i="6"/>
  <c r="C3" i="9" s="1"/>
  <c r="K3" i="6"/>
  <c r="C2" i="9" s="1"/>
  <c r="J3" i="6"/>
  <c r="C1" i="9" s="1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B147" i="5"/>
  <c r="B148" i="5"/>
  <c r="B149" i="5"/>
  <c r="B150" i="5"/>
  <c r="B151" i="5"/>
  <c r="B152" i="5"/>
  <c r="B7" i="5"/>
  <c r="V6" i="3"/>
  <c r="V8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  <c r="V48" i="3"/>
  <c r="V49" i="3"/>
  <c r="V50" i="3"/>
  <c r="V51" i="3"/>
  <c r="V52" i="3"/>
  <c r="V53" i="3"/>
  <c r="V54" i="3"/>
  <c r="V55" i="3"/>
  <c r="V56" i="3"/>
  <c r="V57" i="3"/>
  <c r="V58" i="3"/>
  <c r="V59" i="3"/>
  <c r="V60" i="3"/>
  <c r="V61" i="3"/>
  <c r="V62" i="3"/>
  <c r="V63" i="3"/>
  <c r="V64" i="3"/>
  <c r="V65" i="3"/>
  <c r="V66" i="3"/>
  <c r="V67" i="3"/>
  <c r="V68" i="3"/>
  <c r="V69" i="3"/>
  <c r="V70" i="3"/>
  <c r="V71" i="3"/>
  <c r="V72" i="3"/>
  <c r="V73" i="3"/>
  <c r="V74" i="3"/>
  <c r="V75" i="3"/>
  <c r="V76" i="3"/>
  <c r="V77" i="3"/>
  <c r="V78" i="3"/>
  <c r="V79" i="3"/>
  <c r="V80" i="3"/>
  <c r="V81" i="3"/>
  <c r="V82" i="3"/>
  <c r="V83" i="3"/>
  <c r="V84" i="3"/>
  <c r="V85" i="3"/>
  <c r="V86" i="3"/>
  <c r="V87" i="3"/>
  <c r="V88" i="3"/>
  <c r="V89" i="3"/>
  <c r="V90" i="3"/>
  <c r="V91" i="3"/>
  <c r="V92" i="3"/>
  <c r="V93" i="3"/>
  <c r="V94" i="3"/>
  <c r="V95" i="3"/>
  <c r="V96" i="3"/>
  <c r="V97" i="3"/>
  <c r="V98" i="3"/>
  <c r="V99" i="3"/>
  <c r="V100" i="3"/>
  <c r="V101" i="3"/>
  <c r="V102" i="3"/>
  <c r="V103" i="3"/>
  <c r="V104" i="3"/>
  <c r="V105" i="3"/>
  <c r="V106" i="3"/>
  <c r="V107" i="3"/>
  <c r="V108" i="3"/>
  <c r="V109" i="3"/>
  <c r="V110" i="3"/>
  <c r="V111" i="3"/>
  <c r="V112" i="3"/>
  <c r="V113" i="3"/>
  <c r="V114" i="3"/>
  <c r="V115" i="3"/>
  <c r="V116" i="3"/>
  <c r="V117" i="3"/>
  <c r="V118" i="3"/>
  <c r="V119" i="3"/>
  <c r="V120" i="3"/>
  <c r="V121" i="3"/>
  <c r="V122" i="3"/>
  <c r="V123" i="3"/>
  <c r="V124" i="3"/>
  <c r="V125" i="3"/>
  <c r="V126" i="3"/>
  <c r="V127" i="3"/>
  <c r="V128" i="3"/>
  <c r="V129" i="3"/>
  <c r="V130" i="3"/>
  <c r="V131" i="3"/>
  <c r="V132" i="3"/>
  <c r="V133" i="3"/>
  <c r="V134" i="3"/>
  <c r="V135" i="3"/>
  <c r="V136" i="3"/>
  <c r="V137" i="3"/>
  <c r="V138" i="3"/>
  <c r="V139" i="3"/>
  <c r="V140" i="3"/>
  <c r="V141" i="3"/>
  <c r="V142" i="3"/>
  <c r="V143" i="3"/>
  <c r="V144" i="3"/>
  <c r="V145" i="3"/>
  <c r="V146" i="3"/>
  <c r="V147" i="3"/>
  <c r="V148" i="3"/>
  <c r="V149" i="3"/>
  <c r="V150" i="3"/>
  <c r="V151" i="3"/>
  <c r="C26" i="5"/>
  <c r="AB26" i="5" s="1"/>
  <c r="C27" i="5"/>
  <c r="AB27" i="5" s="1"/>
  <c r="C28" i="5"/>
  <c r="AB28" i="5" s="1"/>
  <c r="C29" i="5"/>
  <c r="AB29" i="5" s="1"/>
  <c r="C30" i="5"/>
  <c r="AB30" i="5" s="1"/>
  <c r="C31" i="5"/>
  <c r="AB31" i="5" s="1"/>
  <c r="C32" i="5"/>
  <c r="AB32" i="5" s="1"/>
  <c r="C33" i="5"/>
  <c r="AB33" i="5" s="1"/>
  <c r="C34" i="5"/>
  <c r="AB34" i="5" s="1"/>
  <c r="C35" i="5"/>
  <c r="AB35" i="5" s="1"/>
  <c r="C36" i="5"/>
  <c r="AB36" i="5" s="1"/>
  <c r="C37" i="5"/>
  <c r="AB37" i="5" s="1"/>
  <c r="C38" i="5"/>
  <c r="AB38" i="5" s="1"/>
  <c r="C39" i="5"/>
  <c r="AB39" i="5" s="1"/>
  <c r="C40" i="5"/>
  <c r="AB40" i="5" s="1"/>
  <c r="C41" i="5"/>
  <c r="AB41" i="5" s="1"/>
  <c r="C42" i="5"/>
  <c r="AB42" i="5" s="1"/>
  <c r="C43" i="5"/>
  <c r="AB43" i="5" s="1"/>
  <c r="C44" i="5"/>
  <c r="AB44" i="5" s="1"/>
  <c r="C45" i="5"/>
  <c r="AB45" i="5" s="1"/>
  <c r="C46" i="5"/>
  <c r="AB46" i="5" s="1"/>
  <c r="C47" i="5"/>
  <c r="AB47" i="5" s="1"/>
  <c r="C48" i="5"/>
  <c r="AB48" i="5" s="1"/>
  <c r="C49" i="5"/>
  <c r="AB49" i="5" s="1"/>
  <c r="C50" i="5"/>
  <c r="AB50" i="5" s="1"/>
  <c r="C51" i="5"/>
  <c r="AB51" i="5" s="1"/>
  <c r="C52" i="5"/>
  <c r="AB52" i="5" s="1"/>
  <c r="C53" i="5"/>
  <c r="AB53" i="5" s="1"/>
  <c r="C54" i="5"/>
  <c r="AB54" i="5" s="1"/>
  <c r="C55" i="5"/>
  <c r="AB55" i="5" s="1"/>
  <c r="C56" i="5"/>
  <c r="AB56" i="5" s="1"/>
  <c r="C57" i="5"/>
  <c r="AB57" i="5" s="1"/>
  <c r="C58" i="5"/>
  <c r="AB58" i="5" s="1"/>
  <c r="C59" i="5"/>
  <c r="AB59" i="5" s="1"/>
  <c r="C60" i="5"/>
  <c r="AB60" i="5" s="1"/>
  <c r="C61" i="5"/>
  <c r="AB61" i="5" s="1"/>
  <c r="C62" i="5"/>
  <c r="AB62" i="5" s="1"/>
  <c r="C63" i="5"/>
  <c r="AB63" i="5" s="1"/>
  <c r="C64" i="5"/>
  <c r="AB64" i="5" s="1"/>
  <c r="C65" i="5"/>
  <c r="AB65" i="5" s="1"/>
  <c r="C66" i="5"/>
  <c r="AB66" i="5" s="1"/>
  <c r="C67" i="5"/>
  <c r="AB67" i="5" s="1"/>
  <c r="C68" i="5"/>
  <c r="AB68" i="5" s="1"/>
  <c r="C69" i="5"/>
  <c r="AB69" i="5" s="1"/>
  <c r="C70" i="5"/>
  <c r="AB70" i="5" s="1"/>
  <c r="C71" i="5"/>
  <c r="AB71" i="5" s="1"/>
  <c r="C72" i="5"/>
  <c r="AB72" i="5" s="1"/>
  <c r="C73" i="5"/>
  <c r="AB73" i="5" s="1"/>
  <c r="C74" i="5"/>
  <c r="AB74" i="5" s="1"/>
  <c r="C75" i="5"/>
  <c r="AB75" i="5" s="1"/>
  <c r="C76" i="5"/>
  <c r="AB76" i="5" s="1"/>
  <c r="C77" i="5"/>
  <c r="AB77" i="5" s="1"/>
  <c r="C78" i="5"/>
  <c r="AB78" i="5" s="1"/>
  <c r="C79" i="5"/>
  <c r="AB79" i="5" s="1"/>
  <c r="C80" i="5"/>
  <c r="AB80" i="5" s="1"/>
  <c r="C81" i="5"/>
  <c r="AB81" i="5" s="1"/>
  <c r="C82" i="5"/>
  <c r="AB82" i="5" s="1"/>
  <c r="C83" i="5"/>
  <c r="AB83" i="5" s="1"/>
  <c r="C84" i="5"/>
  <c r="AB84" i="5" s="1"/>
  <c r="C85" i="5"/>
  <c r="AB85" i="5" s="1"/>
  <c r="C86" i="5"/>
  <c r="AB86" i="5" s="1"/>
  <c r="C87" i="5"/>
  <c r="AB87" i="5" s="1"/>
  <c r="C88" i="5"/>
  <c r="AB88" i="5" s="1"/>
  <c r="C89" i="5"/>
  <c r="AB89" i="5" s="1"/>
  <c r="C90" i="5"/>
  <c r="AB90" i="5" s="1"/>
  <c r="C91" i="5"/>
  <c r="AB91" i="5" s="1"/>
  <c r="C92" i="5"/>
  <c r="AB92" i="5" s="1"/>
  <c r="C93" i="5"/>
  <c r="AB93" i="5" s="1"/>
  <c r="C94" i="5"/>
  <c r="AB94" i="5" s="1"/>
  <c r="C95" i="5"/>
  <c r="AB95" i="5" s="1"/>
  <c r="C96" i="5"/>
  <c r="AB96" i="5" s="1"/>
  <c r="C97" i="5"/>
  <c r="AB97" i="5" s="1"/>
  <c r="C98" i="5"/>
  <c r="AB98" i="5" s="1"/>
  <c r="C99" i="5"/>
  <c r="AB99" i="5" s="1"/>
  <c r="C100" i="5"/>
  <c r="AB100" i="5" s="1"/>
  <c r="C101" i="5"/>
  <c r="AB101" i="5" s="1"/>
  <c r="C102" i="5"/>
  <c r="AB102" i="5" s="1"/>
  <c r="C103" i="5"/>
  <c r="AB103" i="5" s="1"/>
  <c r="C104" i="5"/>
  <c r="AB104" i="5" s="1"/>
  <c r="C105" i="5"/>
  <c r="AB105" i="5" s="1"/>
  <c r="C106" i="5"/>
  <c r="AB106" i="5" s="1"/>
  <c r="C107" i="5"/>
  <c r="AB107" i="5" s="1"/>
  <c r="C108" i="5"/>
  <c r="AB108" i="5" s="1"/>
  <c r="C109" i="5"/>
  <c r="AB109" i="5" s="1"/>
  <c r="C110" i="5"/>
  <c r="AB110" i="5" s="1"/>
  <c r="C111" i="5"/>
  <c r="AB111" i="5" s="1"/>
  <c r="C112" i="5"/>
  <c r="AB112" i="5" s="1"/>
  <c r="C113" i="5"/>
  <c r="AB113" i="5" s="1"/>
  <c r="C114" i="5"/>
  <c r="AB114" i="5" s="1"/>
  <c r="C115" i="5"/>
  <c r="AB115" i="5" s="1"/>
  <c r="C116" i="5"/>
  <c r="AB116" i="5" s="1"/>
  <c r="C117" i="5"/>
  <c r="AB117" i="5" s="1"/>
  <c r="C118" i="5"/>
  <c r="AB118" i="5" s="1"/>
  <c r="C119" i="5"/>
  <c r="AB119" i="5" s="1"/>
  <c r="C120" i="5"/>
  <c r="AB120" i="5" s="1"/>
  <c r="C121" i="5"/>
  <c r="AB121" i="5" s="1"/>
  <c r="C122" i="5"/>
  <c r="AB122" i="5" s="1"/>
  <c r="C123" i="5"/>
  <c r="AB123" i="5" s="1"/>
  <c r="C124" i="5"/>
  <c r="AB124" i="5" s="1"/>
  <c r="C125" i="5"/>
  <c r="AB125" i="5" s="1"/>
  <c r="C126" i="5"/>
  <c r="AB126" i="5" s="1"/>
  <c r="C127" i="5"/>
  <c r="AB127" i="5" s="1"/>
  <c r="C128" i="5"/>
  <c r="AB128" i="5" s="1"/>
  <c r="C129" i="5"/>
  <c r="AB129" i="5" s="1"/>
  <c r="C130" i="5"/>
  <c r="AB130" i="5" s="1"/>
  <c r="C131" i="5"/>
  <c r="AB131" i="5" s="1"/>
  <c r="C132" i="5"/>
  <c r="AB132" i="5" s="1"/>
  <c r="C133" i="5"/>
  <c r="AB133" i="5" s="1"/>
  <c r="C134" i="5"/>
  <c r="AB134" i="5" s="1"/>
  <c r="C135" i="5"/>
  <c r="AB135" i="5" s="1"/>
  <c r="C136" i="5"/>
  <c r="AB136" i="5" s="1"/>
  <c r="C137" i="5"/>
  <c r="AB137" i="5" s="1"/>
  <c r="C138" i="5"/>
  <c r="AB138" i="5" s="1"/>
  <c r="C139" i="5"/>
  <c r="AB139" i="5" s="1"/>
  <c r="C140" i="5"/>
  <c r="AB140" i="5" s="1"/>
  <c r="C141" i="5"/>
  <c r="AB141" i="5" s="1"/>
  <c r="C142" i="5"/>
  <c r="AB142" i="5" s="1"/>
  <c r="C143" i="5"/>
  <c r="AB143" i="5" s="1"/>
  <c r="C144" i="5"/>
  <c r="AB144" i="5" s="1"/>
  <c r="C145" i="5"/>
  <c r="AB145" i="5" s="1"/>
  <c r="C146" i="5"/>
  <c r="AB146" i="5" s="1"/>
  <c r="C147" i="5"/>
  <c r="AB147" i="5" s="1"/>
  <c r="C148" i="5"/>
  <c r="AB148" i="5" s="1"/>
  <c r="C149" i="5"/>
  <c r="AB149" i="5" s="1"/>
  <c r="C150" i="5"/>
  <c r="AB150" i="5" s="1"/>
  <c r="C151" i="5"/>
  <c r="AB151" i="5" s="1"/>
  <c r="C152" i="5"/>
  <c r="AB152" i="5" s="1"/>
  <c r="C13" i="5"/>
  <c r="AB13" i="5" s="1"/>
  <c r="C14" i="5"/>
  <c r="AB14" i="5" s="1"/>
  <c r="C15" i="5"/>
  <c r="AB15" i="5" s="1"/>
  <c r="C16" i="5"/>
  <c r="AB16" i="5" s="1"/>
  <c r="C17" i="5"/>
  <c r="AB17" i="5" s="1"/>
  <c r="C18" i="5"/>
  <c r="AB18" i="5" s="1"/>
  <c r="C19" i="5"/>
  <c r="AB19" i="5" s="1"/>
  <c r="C20" i="5"/>
  <c r="AB20" i="5" s="1"/>
  <c r="C21" i="5"/>
  <c r="AB21" i="5" s="1"/>
  <c r="C22" i="5"/>
  <c r="AB22" i="5" s="1"/>
  <c r="C23" i="5"/>
  <c r="AB23" i="5" s="1"/>
  <c r="C24" i="5"/>
  <c r="AB24" i="5" s="1"/>
  <c r="C25" i="5"/>
  <c r="AB25" i="5" s="1"/>
  <c r="C8" i="5"/>
  <c r="AB8" i="5" s="1"/>
  <c r="C9" i="5"/>
  <c r="AB9" i="5" s="1"/>
  <c r="C10" i="5"/>
  <c r="AB10" i="5" s="1"/>
  <c r="C11" i="5"/>
  <c r="AB11" i="5" s="1"/>
  <c r="C12" i="5"/>
  <c r="AB12" i="5" s="1"/>
  <c r="C7" i="5"/>
  <c r="AB7" i="5" s="1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32" i="5"/>
  <c r="AA33" i="5"/>
  <c r="AA34" i="5"/>
  <c r="AA35" i="5"/>
  <c r="AA36" i="5"/>
  <c r="AA37" i="5"/>
  <c r="AA38" i="5"/>
  <c r="AA39" i="5"/>
  <c r="AA40" i="5"/>
  <c r="AA41" i="5"/>
  <c r="AA42" i="5"/>
  <c r="AA43" i="5"/>
  <c r="AA44" i="5"/>
  <c r="AA45" i="5"/>
  <c r="AA46" i="5"/>
  <c r="AA47" i="5"/>
  <c r="AA48" i="5"/>
  <c r="AA49" i="5"/>
  <c r="AA50" i="5"/>
  <c r="AA51" i="5"/>
  <c r="AA52" i="5"/>
  <c r="AA53" i="5"/>
  <c r="AA54" i="5"/>
  <c r="AA55" i="5"/>
  <c r="AA56" i="5"/>
  <c r="AA57" i="5"/>
  <c r="AA58" i="5"/>
  <c r="AA59" i="5"/>
  <c r="AA60" i="5"/>
  <c r="AA61" i="5"/>
  <c r="AA62" i="5"/>
  <c r="AA63" i="5"/>
  <c r="AA64" i="5"/>
  <c r="AA65" i="5"/>
  <c r="AA66" i="5"/>
  <c r="AA67" i="5"/>
  <c r="AA68" i="5"/>
  <c r="AA69" i="5"/>
  <c r="AA70" i="5"/>
  <c r="AA71" i="5"/>
  <c r="AA72" i="5"/>
  <c r="AA73" i="5"/>
  <c r="AA74" i="5"/>
  <c r="AA75" i="5"/>
  <c r="AA76" i="5"/>
  <c r="AA77" i="5"/>
  <c r="AA78" i="5"/>
  <c r="AA79" i="5"/>
  <c r="AA80" i="5"/>
  <c r="AA81" i="5"/>
  <c r="AA82" i="5"/>
  <c r="AA83" i="5"/>
  <c r="AA84" i="5"/>
  <c r="AA85" i="5"/>
  <c r="AA86" i="5"/>
  <c r="AA87" i="5"/>
  <c r="AA88" i="5"/>
  <c r="AA89" i="5"/>
  <c r="AA90" i="5"/>
  <c r="AA91" i="5"/>
  <c r="AA92" i="5"/>
  <c r="AA93" i="5"/>
  <c r="AA94" i="5"/>
  <c r="AA95" i="5"/>
  <c r="AA96" i="5"/>
  <c r="AA97" i="5"/>
  <c r="AA98" i="5"/>
  <c r="AA99" i="5"/>
  <c r="AA100" i="5"/>
  <c r="AA101" i="5"/>
  <c r="AA102" i="5"/>
  <c r="AA103" i="5"/>
  <c r="AA104" i="5"/>
  <c r="AA105" i="5"/>
  <c r="AA106" i="5"/>
  <c r="AA107" i="5"/>
  <c r="AA108" i="5"/>
  <c r="AA109" i="5"/>
  <c r="AA110" i="5"/>
  <c r="AA111" i="5"/>
  <c r="AA112" i="5"/>
  <c r="AA113" i="5"/>
  <c r="AA114" i="5"/>
  <c r="AA115" i="5"/>
  <c r="AA116" i="5"/>
  <c r="AA117" i="5"/>
  <c r="AA118" i="5"/>
  <c r="AA119" i="5"/>
  <c r="AA120" i="5"/>
  <c r="AA121" i="5"/>
  <c r="AA122" i="5"/>
  <c r="AA123" i="5"/>
  <c r="AA124" i="5"/>
  <c r="AA125" i="5"/>
  <c r="AA126" i="5"/>
  <c r="AA127" i="5"/>
  <c r="AA128" i="5"/>
  <c r="AA129" i="5"/>
  <c r="AA130" i="5"/>
  <c r="AA131" i="5"/>
  <c r="AA132" i="5"/>
  <c r="AA133" i="5"/>
  <c r="AA134" i="5"/>
  <c r="AA135" i="5"/>
  <c r="AA136" i="5"/>
  <c r="AA137" i="5"/>
  <c r="AA138" i="5"/>
  <c r="AA139" i="5"/>
  <c r="AA140" i="5"/>
  <c r="AA141" i="5"/>
  <c r="AA142" i="5"/>
  <c r="AA143" i="5"/>
  <c r="AA144" i="5"/>
  <c r="AA145" i="5"/>
  <c r="AA146" i="5"/>
  <c r="AA147" i="5"/>
  <c r="AA148" i="5"/>
  <c r="AA149" i="5"/>
  <c r="AA150" i="5"/>
  <c r="AA151" i="5"/>
  <c r="AA152" i="5"/>
  <c r="AA7" i="5"/>
  <c r="T3" i="5"/>
  <c r="U3" i="5"/>
  <c r="V3" i="5"/>
  <c r="W3" i="5"/>
  <c r="X3" i="5"/>
  <c r="Y3" i="5"/>
  <c r="Z3" i="5"/>
  <c r="S3" i="5"/>
  <c r="R3" i="5"/>
  <c r="O3" i="5"/>
  <c r="N3" i="5"/>
  <c r="K3" i="5"/>
  <c r="J3" i="5"/>
  <c r="G3" i="5"/>
  <c r="F3" i="5"/>
  <c r="Q3" i="5"/>
  <c r="P3" i="5"/>
  <c r="M3" i="5"/>
  <c r="L3" i="5"/>
  <c r="I3" i="5"/>
  <c r="H3" i="5"/>
  <c r="E3" i="5"/>
  <c r="D3" i="5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U106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U111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U112" i="3"/>
  <c r="F113" i="3"/>
  <c r="G113" i="3"/>
  <c r="H113" i="3"/>
  <c r="I113" i="3"/>
  <c r="J113" i="3"/>
  <c r="K113" i="3"/>
  <c r="L113" i="3"/>
  <c r="M113" i="3"/>
  <c r="N113" i="3"/>
  <c r="O113" i="3"/>
  <c r="P113" i="3"/>
  <c r="Q113" i="3"/>
  <c r="R113" i="3"/>
  <c r="S113" i="3"/>
  <c r="T113" i="3"/>
  <c r="U113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U114" i="3"/>
  <c r="F115" i="3"/>
  <c r="G115" i="3"/>
  <c r="H115" i="3"/>
  <c r="I115" i="3"/>
  <c r="J115" i="3"/>
  <c r="K115" i="3"/>
  <c r="L115" i="3"/>
  <c r="M115" i="3"/>
  <c r="N115" i="3"/>
  <c r="O115" i="3"/>
  <c r="P115" i="3"/>
  <c r="Q115" i="3"/>
  <c r="R115" i="3"/>
  <c r="S115" i="3"/>
  <c r="T115" i="3"/>
  <c r="U115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R116" i="3"/>
  <c r="S116" i="3"/>
  <c r="T116" i="3"/>
  <c r="U116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R117" i="3"/>
  <c r="S117" i="3"/>
  <c r="T117" i="3"/>
  <c r="U117" i="3"/>
  <c r="F118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S118" i="3"/>
  <c r="T118" i="3"/>
  <c r="U118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R119" i="3"/>
  <c r="S119" i="3"/>
  <c r="T119" i="3"/>
  <c r="U119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R120" i="3"/>
  <c r="S120" i="3"/>
  <c r="T120" i="3"/>
  <c r="U120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S121" i="3"/>
  <c r="T121" i="3"/>
  <c r="U121" i="3"/>
  <c r="F122" i="3"/>
  <c r="G122" i="3"/>
  <c r="H122" i="3"/>
  <c r="I122" i="3"/>
  <c r="J122" i="3"/>
  <c r="K122" i="3"/>
  <c r="L122" i="3"/>
  <c r="M122" i="3"/>
  <c r="N122" i="3"/>
  <c r="O122" i="3"/>
  <c r="P122" i="3"/>
  <c r="Q122" i="3"/>
  <c r="R122" i="3"/>
  <c r="S122" i="3"/>
  <c r="T122" i="3"/>
  <c r="U122" i="3"/>
  <c r="F123" i="3"/>
  <c r="G123" i="3"/>
  <c r="H123" i="3"/>
  <c r="I123" i="3"/>
  <c r="J123" i="3"/>
  <c r="K123" i="3"/>
  <c r="L123" i="3"/>
  <c r="M123" i="3"/>
  <c r="N123" i="3"/>
  <c r="O123" i="3"/>
  <c r="P123" i="3"/>
  <c r="Q123" i="3"/>
  <c r="R123" i="3"/>
  <c r="S123" i="3"/>
  <c r="T123" i="3"/>
  <c r="U123" i="3"/>
  <c r="F124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S124" i="3"/>
  <c r="T124" i="3"/>
  <c r="U124" i="3"/>
  <c r="F125" i="3"/>
  <c r="G125" i="3"/>
  <c r="H125" i="3"/>
  <c r="I125" i="3"/>
  <c r="J125" i="3"/>
  <c r="K125" i="3"/>
  <c r="L125" i="3"/>
  <c r="M125" i="3"/>
  <c r="N125" i="3"/>
  <c r="O125" i="3"/>
  <c r="P125" i="3"/>
  <c r="Q125" i="3"/>
  <c r="R125" i="3"/>
  <c r="S125" i="3"/>
  <c r="T125" i="3"/>
  <c r="U125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R126" i="3"/>
  <c r="S126" i="3"/>
  <c r="T126" i="3"/>
  <c r="U126" i="3"/>
  <c r="F127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S127" i="3"/>
  <c r="T127" i="3"/>
  <c r="U127" i="3"/>
  <c r="F128" i="3"/>
  <c r="G128" i="3"/>
  <c r="H128" i="3"/>
  <c r="I128" i="3"/>
  <c r="J128" i="3"/>
  <c r="K128" i="3"/>
  <c r="L128" i="3"/>
  <c r="M128" i="3"/>
  <c r="N128" i="3"/>
  <c r="O128" i="3"/>
  <c r="P128" i="3"/>
  <c r="Q128" i="3"/>
  <c r="R128" i="3"/>
  <c r="S128" i="3"/>
  <c r="T128" i="3"/>
  <c r="U128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S129" i="3"/>
  <c r="T129" i="3"/>
  <c r="U129" i="3"/>
  <c r="F130" i="3"/>
  <c r="G130" i="3"/>
  <c r="H130" i="3"/>
  <c r="I130" i="3"/>
  <c r="J130" i="3"/>
  <c r="K130" i="3"/>
  <c r="L130" i="3"/>
  <c r="M130" i="3"/>
  <c r="N130" i="3"/>
  <c r="O130" i="3"/>
  <c r="P130" i="3"/>
  <c r="Q130" i="3"/>
  <c r="R130" i="3"/>
  <c r="S130" i="3"/>
  <c r="T130" i="3"/>
  <c r="U130" i="3"/>
  <c r="F131" i="3"/>
  <c r="G131" i="3"/>
  <c r="H131" i="3"/>
  <c r="I131" i="3"/>
  <c r="J131" i="3"/>
  <c r="K131" i="3"/>
  <c r="L131" i="3"/>
  <c r="M131" i="3"/>
  <c r="N131" i="3"/>
  <c r="O131" i="3"/>
  <c r="P131" i="3"/>
  <c r="Q131" i="3"/>
  <c r="R131" i="3"/>
  <c r="S131" i="3"/>
  <c r="T131" i="3"/>
  <c r="U131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R132" i="3"/>
  <c r="S132" i="3"/>
  <c r="T132" i="3"/>
  <c r="U132" i="3"/>
  <c r="F133" i="3"/>
  <c r="G133" i="3"/>
  <c r="H133" i="3"/>
  <c r="I133" i="3"/>
  <c r="J133" i="3"/>
  <c r="K133" i="3"/>
  <c r="L133" i="3"/>
  <c r="M133" i="3"/>
  <c r="N133" i="3"/>
  <c r="O133" i="3"/>
  <c r="P133" i="3"/>
  <c r="Q133" i="3"/>
  <c r="R133" i="3"/>
  <c r="S133" i="3"/>
  <c r="T133" i="3"/>
  <c r="U133" i="3"/>
  <c r="F134" i="3"/>
  <c r="G134" i="3"/>
  <c r="H134" i="3"/>
  <c r="I134" i="3"/>
  <c r="J134" i="3"/>
  <c r="K134" i="3"/>
  <c r="L134" i="3"/>
  <c r="M134" i="3"/>
  <c r="N134" i="3"/>
  <c r="O134" i="3"/>
  <c r="P134" i="3"/>
  <c r="Q134" i="3"/>
  <c r="R134" i="3"/>
  <c r="S134" i="3"/>
  <c r="T134" i="3"/>
  <c r="U134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U135" i="3"/>
  <c r="F136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S136" i="3"/>
  <c r="T136" i="3"/>
  <c r="U136" i="3"/>
  <c r="F137" i="3"/>
  <c r="G137" i="3"/>
  <c r="H137" i="3"/>
  <c r="I137" i="3"/>
  <c r="J137" i="3"/>
  <c r="K137" i="3"/>
  <c r="L137" i="3"/>
  <c r="M137" i="3"/>
  <c r="N137" i="3"/>
  <c r="O137" i="3"/>
  <c r="P137" i="3"/>
  <c r="Q137" i="3"/>
  <c r="R137" i="3"/>
  <c r="S137" i="3"/>
  <c r="T137" i="3"/>
  <c r="U137" i="3"/>
  <c r="F138" i="3"/>
  <c r="G138" i="3"/>
  <c r="H138" i="3"/>
  <c r="I138" i="3"/>
  <c r="J138" i="3"/>
  <c r="K138" i="3"/>
  <c r="L138" i="3"/>
  <c r="M138" i="3"/>
  <c r="N138" i="3"/>
  <c r="O138" i="3"/>
  <c r="P138" i="3"/>
  <c r="Q138" i="3"/>
  <c r="R138" i="3"/>
  <c r="S138" i="3"/>
  <c r="T138" i="3"/>
  <c r="U138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T139" i="3"/>
  <c r="U139" i="3"/>
  <c r="F140" i="3"/>
  <c r="G140" i="3"/>
  <c r="H140" i="3"/>
  <c r="I140" i="3"/>
  <c r="J140" i="3"/>
  <c r="K140" i="3"/>
  <c r="L140" i="3"/>
  <c r="M140" i="3"/>
  <c r="N140" i="3"/>
  <c r="O140" i="3"/>
  <c r="P140" i="3"/>
  <c r="Q140" i="3"/>
  <c r="R140" i="3"/>
  <c r="S140" i="3"/>
  <c r="T140" i="3"/>
  <c r="U140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U141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U142" i="3"/>
  <c r="F143" i="3"/>
  <c r="G143" i="3"/>
  <c r="H143" i="3"/>
  <c r="I143" i="3"/>
  <c r="J143" i="3"/>
  <c r="K143" i="3"/>
  <c r="L143" i="3"/>
  <c r="M143" i="3"/>
  <c r="N143" i="3"/>
  <c r="O143" i="3"/>
  <c r="P143" i="3"/>
  <c r="Q143" i="3"/>
  <c r="R143" i="3"/>
  <c r="S143" i="3"/>
  <c r="T143" i="3"/>
  <c r="U143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F145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S145" i="3"/>
  <c r="T145" i="3"/>
  <c r="U145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U146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U147" i="3"/>
  <c r="F148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S148" i="3"/>
  <c r="T148" i="3"/>
  <c r="U148" i="3"/>
  <c r="F149" i="3"/>
  <c r="G149" i="3"/>
  <c r="H149" i="3"/>
  <c r="I149" i="3"/>
  <c r="J149" i="3"/>
  <c r="K149" i="3"/>
  <c r="L149" i="3"/>
  <c r="M149" i="3"/>
  <c r="N149" i="3"/>
  <c r="O149" i="3"/>
  <c r="P149" i="3"/>
  <c r="Q149" i="3"/>
  <c r="R149" i="3"/>
  <c r="S149" i="3"/>
  <c r="T149" i="3"/>
  <c r="U149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U150" i="3"/>
  <c r="F151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S151" i="3"/>
  <c r="T151" i="3"/>
  <c r="U151" i="3"/>
  <c r="J10" i="3"/>
  <c r="K10" i="3"/>
  <c r="L10" i="3"/>
  <c r="M10" i="3"/>
  <c r="N10" i="3"/>
  <c r="O10" i="3"/>
  <c r="P10" i="3"/>
  <c r="Q10" i="3"/>
  <c r="R10" i="3"/>
  <c r="S10" i="3"/>
  <c r="T10" i="3"/>
  <c r="U10" i="3"/>
  <c r="G10" i="3"/>
  <c r="H10" i="3"/>
  <c r="I10" i="3"/>
  <c r="F10" i="3"/>
  <c r="U4" i="3"/>
  <c r="T4" i="3"/>
  <c r="S4" i="3"/>
  <c r="R4" i="3"/>
  <c r="Q4" i="3"/>
  <c r="P4" i="3"/>
  <c r="O4" i="3"/>
  <c r="N4" i="3"/>
  <c r="M4" i="3"/>
  <c r="L4" i="3"/>
  <c r="K4" i="3"/>
  <c r="J4" i="3"/>
  <c r="I4" i="3"/>
  <c r="H4" i="3"/>
  <c r="G4" i="3"/>
  <c r="F4" i="3"/>
  <c r="E2" i="3"/>
  <c r="F126" i="6" l="1"/>
  <c r="G126" i="6"/>
  <c r="F42" i="6"/>
  <c r="G42" i="6"/>
  <c r="F135" i="6"/>
  <c r="G135" i="6"/>
  <c r="F83" i="6"/>
  <c r="G83" i="6"/>
  <c r="F116" i="6"/>
  <c r="G116" i="6"/>
  <c r="F76" i="6"/>
  <c r="G76" i="6"/>
  <c r="F46" i="6"/>
  <c r="G46" i="6"/>
  <c r="F86" i="6"/>
  <c r="G86" i="6"/>
  <c r="F29" i="6"/>
  <c r="G29" i="6"/>
  <c r="F40" i="6"/>
  <c r="G40" i="6"/>
  <c r="F68" i="6"/>
  <c r="G68" i="6"/>
  <c r="F9" i="6"/>
  <c r="G9" i="6"/>
  <c r="F11" i="6"/>
  <c r="G11" i="6"/>
  <c r="F21" i="6"/>
  <c r="G21" i="6"/>
  <c r="D14" i="9"/>
  <c r="D10" i="9"/>
  <c r="D6" i="9"/>
  <c r="D4" i="9"/>
  <c r="D9" i="9"/>
  <c r="D13" i="9"/>
  <c r="D16" i="9"/>
  <c r="D12" i="9"/>
  <c r="D8" i="9"/>
  <c r="D3" i="9"/>
  <c r="D1" i="9"/>
  <c r="D15" i="9"/>
  <c r="D11" i="9"/>
  <c r="D7" i="9"/>
  <c r="D2" i="9"/>
  <c r="D5" i="9"/>
  <c r="F122" i="6"/>
  <c r="G122" i="6"/>
  <c r="F147" i="6"/>
  <c r="G147" i="6"/>
  <c r="F24" i="6"/>
  <c r="G24" i="6"/>
  <c r="F129" i="6"/>
  <c r="G129" i="6"/>
  <c r="F19" i="6"/>
  <c r="G19" i="6"/>
  <c r="F140" i="6"/>
  <c r="G140" i="6"/>
  <c r="F104" i="6"/>
  <c r="G104" i="6"/>
  <c r="F13" i="6"/>
  <c r="G13" i="6"/>
  <c r="F111" i="6"/>
  <c r="G111" i="6"/>
  <c r="F64" i="6"/>
  <c r="G64" i="6"/>
  <c r="F113" i="6"/>
  <c r="G113" i="6"/>
  <c r="F62" i="6"/>
  <c r="G62" i="6"/>
  <c r="H62" i="6" s="1"/>
  <c r="F125" i="6"/>
  <c r="G125" i="6"/>
  <c r="F59" i="6"/>
  <c r="G59" i="6"/>
  <c r="F54" i="6"/>
  <c r="G54" i="6"/>
  <c r="F144" i="6"/>
  <c r="G144" i="6"/>
  <c r="H144" i="6" s="1"/>
  <c r="F17" i="6"/>
  <c r="G17" i="6"/>
  <c r="F36" i="6"/>
  <c r="G36" i="6"/>
  <c r="F136" i="6"/>
  <c r="G136" i="6"/>
  <c r="F20" i="6"/>
  <c r="G20" i="6"/>
  <c r="F3" i="6"/>
  <c r="G3" i="6"/>
  <c r="F120" i="6"/>
  <c r="G120" i="6"/>
  <c r="H120" i="6" s="1"/>
  <c r="F107" i="6"/>
  <c r="G107" i="6"/>
  <c r="F142" i="6"/>
  <c r="G142" i="6"/>
  <c r="F101" i="6"/>
  <c r="G101" i="6"/>
  <c r="F127" i="6"/>
  <c r="G127" i="6"/>
  <c r="H127" i="6" s="1"/>
  <c r="F87" i="6"/>
  <c r="G87" i="6"/>
  <c r="F14" i="6"/>
  <c r="G14" i="6"/>
  <c r="F114" i="6"/>
  <c r="G114" i="6"/>
  <c r="F138" i="6"/>
  <c r="G138" i="6"/>
  <c r="H138" i="6" s="1"/>
  <c r="F57" i="6"/>
  <c r="G57" i="6"/>
  <c r="F94" i="6"/>
  <c r="G94" i="6"/>
  <c r="F77" i="6"/>
  <c r="G77" i="6"/>
  <c r="F81" i="6"/>
  <c r="G81" i="6"/>
  <c r="F123" i="6"/>
  <c r="G123" i="6"/>
  <c r="F106" i="6"/>
  <c r="G106" i="6"/>
  <c r="F97" i="6"/>
  <c r="G97" i="6"/>
  <c r="F80" i="6"/>
  <c r="G80" i="6"/>
  <c r="H80" i="6" s="1"/>
  <c r="F30" i="6"/>
  <c r="G30" i="6"/>
  <c r="F58" i="6"/>
  <c r="G58" i="6"/>
  <c r="H58" i="6" s="1"/>
  <c r="F67" i="6"/>
  <c r="G67" i="6"/>
  <c r="F53" i="6"/>
  <c r="G53" i="6"/>
  <c r="F48" i="6"/>
  <c r="G48" i="6"/>
  <c r="F78" i="6"/>
  <c r="G78" i="6"/>
  <c r="H78" i="6" s="1"/>
  <c r="F44" i="6"/>
  <c r="G44" i="6"/>
  <c r="F37" i="6"/>
  <c r="G37" i="6"/>
  <c r="H37" i="6" s="1"/>
  <c r="F38" i="6"/>
  <c r="G38" i="6"/>
  <c r="F89" i="6"/>
  <c r="G89" i="6"/>
  <c r="F25" i="6"/>
  <c r="G25" i="6"/>
  <c r="F12" i="6"/>
  <c r="G12" i="6"/>
  <c r="F26" i="6"/>
  <c r="G26" i="6"/>
  <c r="F8" i="6"/>
  <c r="G8" i="6"/>
  <c r="F6" i="6"/>
  <c r="G6" i="6"/>
  <c r="F43" i="6"/>
  <c r="G43" i="6"/>
  <c r="H43" i="6" s="1"/>
  <c r="F121" i="6"/>
  <c r="G121" i="6"/>
  <c r="F112" i="6"/>
  <c r="G112" i="6"/>
  <c r="H112" i="6" s="1"/>
  <c r="F118" i="6"/>
  <c r="G118" i="6"/>
  <c r="F132" i="6"/>
  <c r="G132" i="6"/>
  <c r="H132" i="6" s="1"/>
  <c r="F4" i="6"/>
  <c r="G4" i="6"/>
  <c r="F130" i="6"/>
  <c r="G130" i="6"/>
  <c r="F141" i="6"/>
  <c r="G141" i="6"/>
  <c r="F115" i="6"/>
  <c r="G115" i="6"/>
  <c r="H115" i="6" s="1"/>
  <c r="F74" i="6"/>
  <c r="G74" i="6"/>
  <c r="F63" i="6"/>
  <c r="G63" i="6"/>
  <c r="F93" i="6"/>
  <c r="G93" i="6"/>
  <c r="F66" i="6"/>
  <c r="G66" i="6"/>
  <c r="H66" i="6" s="1"/>
  <c r="F56" i="6"/>
  <c r="G56" i="6"/>
  <c r="F91" i="6"/>
  <c r="G91" i="6"/>
  <c r="H91" i="6" s="1"/>
  <c r="F52" i="6"/>
  <c r="G52" i="6"/>
  <c r="F55" i="6"/>
  <c r="G55" i="6"/>
  <c r="F79" i="6"/>
  <c r="G79" i="6"/>
  <c r="F41" i="6"/>
  <c r="G41" i="6"/>
  <c r="F49" i="6"/>
  <c r="G49" i="6"/>
  <c r="F16" i="6"/>
  <c r="G16" i="6"/>
  <c r="F15" i="6"/>
  <c r="G15" i="6"/>
  <c r="F5" i="6"/>
  <c r="G5" i="6"/>
  <c r="H5" i="6" s="1"/>
  <c r="F100" i="6"/>
  <c r="G100" i="6"/>
  <c r="F70" i="6"/>
  <c r="G70" i="6"/>
  <c r="F95" i="6"/>
  <c r="G95" i="6"/>
  <c r="F128" i="6"/>
  <c r="G128" i="6"/>
  <c r="F110" i="6"/>
  <c r="G110" i="6"/>
  <c r="F69" i="6"/>
  <c r="G69" i="6"/>
  <c r="F65" i="6"/>
  <c r="G65" i="6"/>
  <c r="F117" i="6"/>
  <c r="G117" i="6"/>
  <c r="H117" i="6" s="1"/>
  <c r="F105" i="6"/>
  <c r="G105" i="6"/>
  <c r="F72" i="6"/>
  <c r="G72" i="6"/>
  <c r="F90" i="6"/>
  <c r="G90" i="6"/>
  <c r="F61" i="6"/>
  <c r="G61" i="6"/>
  <c r="F39" i="6"/>
  <c r="G39" i="6"/>
  <c r="F50" i="6"/>
  <c r="G50" i="6"/>
  <c r="F28" i="6"/>
  <c r="G28" i="6"/>
  <c r="F22" i="6"/>
  <c r="G22" i="6"/>
  <c r="F32" i="6"/>
  <c r="G32" i="6"/>
  <c r="F27" i="6"/>
  <c r="G27" i="6"/>
  <c r="F60" i="6"/>
  <c r="G60" i="6"/>
  <c r="F143" i="6"/>
  <c r="G143" i="6"/>
  <c r="F137" i="6"/>
  <c r="G137" i="6"/>
  <c r="F146" i="6"/>
  <c r="G146" i="6"/>
  <c r="F102" i="6"/>
  <c r="G102" i="6"/>
  <c r="F18" i="6"/>
  <c r="G18" i="6"/>
  <c r="F119" i="6"/>
  <c r="G119" i="6"/>
  <c r="F31" i="6"/>
  <c r="G31" i="6"/>
  <c r="F131" i="6"/>
  <c r="G131" i="6"/>
  <c r="F82" i="6"/>
  <c r="G82" i="6"/>
  <c r="F145" i="6"/>
  <c r="G145" i="6"/>
  <c r="F92" i="6"/>
  <c r="G92" i="6"/>
  <c r="F108" i="6"/>
  <c r="G108" i="6"/>
  <c r="F103" i="6"/>
  <c r="G103" i="6"/>
  <c r="F133" i="6"/>
  <c r="G133" i="6"/>
  <c r="F99" i="6"/>
  <c r="G99" i="6"/>
  <c r="F96" i="6"/>
  <c r="G96" i="6"/>
  <c r="F139" i="6"/>
  <c r="G139" i="6"/>
  <c r="F134" i="6"/>
  <c r="G134" i="6"/>
  <c r="F88" i="6"/>
  <c r="G88" i="6"/>
  <c r="H88" i="6" s="1"/>
  <c r="F47" i="6"/>
  <c r="G47" i="6"/>
  <c r="F124" i="6"/>
  <c r="G124" i="6"/>
  <c r="H124" i="6" s="1"/>
  <c r="F109" i="6"/>
  <c r="G109" i="6"/>
  <c r="F75" i="6"/>
  <c r="G75" i="6"/>
  <c r="F71" i="6"/>
  <c r="G71" i="6"/>
  <c r="F84" i="6"/>
  <c r="G84" i="6"/>
  <c r="F51" i="6"/>
  <c r="G51" i="6"/>
  <c r="F45" i="6"/>
  <c r="G45" i="6"/>
  <c r="F85" i="6"/>
  <c r="G85" i="6"/>
  <c r="F98" i="6"/>
  <c r="G98" i="6"/>
  <c r="F23" i="6"/>
  <c r="G23" i="6"/>
  <c r="F34" i="6"/>
  <c r="G34" i="6"/>
  <c r="H34" i="6" s="1"/>
  <c r="F33" i="6"/>
  <c r="G33" i="6"/>
  <c r="F10" i="6"/>
  <c r="G10" i="6"/>
  <c r="H10" i="6" s="1"/>
  <c r="F2" i="6"/>
  <c r="G2" i="6"/>
  <c r="F35" i="6"/>
  <c r="G35" i="6"/>
  <c r="H35" i="6" s="1"/>
  <c r="F73" i="6"/>
  <c r="G73" i="6"/>
  <c r="F7" i="6"/>
  <c r="G7" i="6"/>
  <c r="O2" i="3"/>
  <c r="R2" i="3"/>
  <c r="U2" i="3"/>
  <c r="M2" i="3"/>
  <c r="N2" i="3"/>
  <c r="J2" i="3"/>
  <c r="H2" i="3"/>
  <c r="F2" i="3"/>
  <c r="Q2" i="3"/>
  <c r="S2" i="3"/>
  <c r="K2" i="3"/>
  <c r="G2" i="3"/>
  <c r="I2" i="3"/>
  <c r="T2" i="3"/>
  <c r="P2" i="3"/>
  <c r="L2" i="3"/>
  <c r="C2" i="2"/>
  <c r="A26" i="2"/>
  <c r="B2" i="2"/>
  <c r="A2" i="2"/>
  <c r="I2" i="1"/>
  <c r="E2" i="1"/>
  <c r="G2" i="1"/>
  <c r="H7" i="6" l="1"/>
  <c r="H98" i="6"/>
  <c r="H45" i="6"/>
  <c r="H84" i="6"/>
  <c r="H75" i="6"/>
  <c r="H139" i="6"/>
  <c r="H99" i="6"/>
  <c r="H103" i="6"/>
  <c r="H92" i="6"/>
  <c r="H82" i="6"/>
  <c r="H31" i="6"/>
  <c r="H18" i="6"/>
  <c r="H146" i="6"/>
  <c r="H143" i="6"/>
  <c r="H27" i="6"/>
  <c r="H22" i="6"/>
  <c r="H50" i="6"/>
  <c r="H61" i="6"/>
  <c r="H72" i="6"/>
  <c r="H69" i="6"/>
  <c r="H128" i="6"/>
  <c r="H70" i="6"/>
  <c r="H16" i="6"/>
  <c r="H41" i="6"/>
  <c r="H55" i="6"/>
  <c r="H63" i="6"/>
  <c r="H130" i="6"/>
  <c r="H8" i="6"/>
  <c r="H12" i="6"/>
  <c r="H89" i="6"/>
  <c r="H53" i="6"/>
  <c r="H106" i="6"/>
  <c r="H81" i="6"/>
  <c r="H94" i="6"/>
  <c r="H14" i="6"/>
  <c r="H142" i="6"/>
  <c r="H20" i="6"/>
  <c r="H36" i="6"/>
  <c r="H59" i="6"/>
  <c r="H64" i="6"/>
  <c r="H13" i="6"/>
  <c r="H140" i="6"/>
  <c r="H129" i="6"/>
  <c r="H147" i="6"/>
  <c r="H76" i="6"/>
  <c r="H42" i="6"/>
  <c r="H73" i="6"/>
  <c r="H33" i="6"/>
  <c r="H85" i="6"/>
  <c r="H71" i="6"/>
  <c r="H96" i="6"/>
  <c r="H118" i="6"/>
  <c r="H121" i="6"/>
  <c r="H6" i="6"/>
  <c r="H26" i="6"/>
  <c r="H25" i="6"/>
  <c r="H38" i="6"/>
  <c r="H44" i="6"/>
  <c r="H48" i="6"/>
  <c r="H67" i="6"/>
  <c r="H30" i="6"/>
  <c r="H97" i="6"/>
  <c r="H123" i="6"/>
  <c r="H77" i="6"/>
  <c r="H57" i="6"/>
  <c r="H114" i="6"/>
  <c r="H87" i="6"/>
  <c r="H101" i="6"/>
  <c r="H107" i="6"/>
  <c r="H3" i="6"/>
  <c r="H136" i="6"/>
  <c r="H17" i="6"/>
  <c r="H54" i="6"/>
  <c r="H125" i="6"/>
  <c r="H113" i="6"/>
  <c r="H111" i="6"/>
  <c r="H104" i="6"/>
  <c r="H19" i="6"/>
  <c r="H24" i="6"/>
  <c r="H122" i="6"/>
  <c r="H11" i="6"/>
  <c r="H68" i="6"/>
  <c r="H29" i="6"/>
  <c r="H46" i="6"/>
  <c r="H116" i="6"/>
  <c r="H135" i="6"/>
  <c r="H126" i="6"/>
  <c r="H21" i="6"/>
  <c r="H9" i="6"/>
  <c r="H40" i="6"/>
  <c r="H86" i="6"/>
  <c r="H83" i="6"/>
  <c r="H2" i="6"/>
  <c r="H23" i="6"/>
  <c r="H51" i="6"/>
  <c r="H109" i="6"/>
  <c r="H47" i="6"/>
  <c r="H134" i="6"/>
  <c r="H133" i="6"/>
  <c r="H108" i="6"/>
  <c r="H145" i="6"/>
  <c r="H131" i="6"/>
  <c r="H119" i="6"/>
  <c r="H102" i="6"/>
  <c r="H137" i="6"/>
  <c r="H60" i="6"/>
  <c r="H32" i="6"/>
  <c r="H28" i="6"/>
  <c r="H39" i="6"/>
  <c r="H90" i="6"/>
  <c r="H105" i="6"/>
  <c r="H65" i="6"/>
  <c r="H110" i="6"/>
  <c r="H95" i="6"/>
  <c r="H100" i="6"/>
  <c r="H15" i="6"/>
  <c r="H49" i="6"/>
  <c r="H79" i="6"/>
  <c r="H52" i="6"/>
  <c r="H56" i="6"/>
  <c r="H93" i="6"/>
  <c r="H74" i="6"/>
  <c r="H141" i="6"/>
  <c r="H4" i="6"/>
</calcChain>
</file>

<file path=xl/sharedStrings.xml><?xml version="1.0" encoding="utf-8"?>
<sst xmlns="http://schemas.openxmlformats.org/spreadsheetml/2006/main" count="961" uniqueCount="455">
  <si>
    <t>Station</t>
  </si>
  <si>
    <t>Anzahl der Wettkämpfer</t>
  </si>
  <si>
    <t>Lfd. Nr.</t>
  </si>
  <si>
    <t>Torwandschießen</t>
  </si>
  <si>
    <t>Mathe-Känguru</t>
  </si>
  <si>
    <t>Durchgänge</t>
  </si>
  <si>
    <t>Betreuer</t>
  </si>
  <si>
    <t>Bewertung</t>
  </si>
  <si>
    <t>Dauer (Min)</t>
  </si>
  <si>
    <t>Material</t>
  </si>
  <si>
    <t>Liegeradstaffel</t>
  </si>
  <si>
    <t>1 Liegerad, 2 Hütchen. 1 Stoppuhr, 1 Stift, Wäscheklammern, 1 Box, 1 Pfeife</t>
  </si>
  <si>
    <t>Ständerwände mit Makroaufnahmen, Lösung, 1 Stoppuhr, 1 Stift</t>
  </si>
  <si>
    <t>Makroaufnahmen</t>
  </si>
  <si>
    <t>Glücksrad</t>
  </si>
  <si>
    <t>Torwand, Fußball, Kreide</t>
  </si>
  <si>
    <t>erwartete Höchstpunktzahl</t>
  </si>
  <si>
    <t>Dauer pro Runde</t>
  </si>
  <si>
    <t>Känguru-Aufgabenheft, Stoppuhr, Lösungsheft</t>
  </si>
  <si>
    <t>Stelzenslalom</t>
  </si>
  <si>
    <t>pro Bahn 2 Punkte</t>
  </si>
  <si>
    <t>Stoppuhr</t>
  </si>
  <si>
    <t>Zonenweitwurf mit Heuler</t>
  </si>
  <si>
    <t>Bop it</t>
  </si>
  <si>
    <t>Geschmackstest</t>
  </si>
  <si>
    <t>Schubkarrenrallye</t>
  </si>
  <si>
    <t>Bewertung erfolgt durch den Computer</t>
  </si>
  <si>
    <t>Punkte pro Zone (je nach Zone)</t>
  </si>
  <si>
    <t>Heuler,  Schnur/Absperrband,1 Stift, Heringe zur Befestigung im Boden</t>
  </si>
  <si>
    <t>Bop it!</t>
  </si>
  <si>
    <t>Einmaleins</t>
  </si>
  <si>
    <t>Apfel, Karotte, Kartoffel, Banane, Salatgurke, Naturjoghurt, Wasserglas</t>
  </si>
  <si>
    <t>je ganze Runde ohne Sturz 5 Punkte</t>
  </si>
  <si>
    <t>progressiv, jeweils 1 Punkt mehr, bei 3 beginnend, keine Höchstpunktzahl</t>
  </si>
  <si>
    <t>3 Punkte pro Zone</t>
  </si>
  <si>
    <t>2 Schubkarren, 4 Hütchen, Stoppuhr</t>
  </si>
  <si>
    <t>Betreuerin</t>
  </si>
  <si>
    <t>Nr</t>
  </si>
  <si>
    <t>Summen</t>
  </si>
  <si>
    <t>1a</t>
  </si>
  <si>
    <t>Los</t>
  </si>
  <si>
    <t>Röttingen</t>
  </si>
  <si>
    <t>Aufstetten</t>
  </si>
  <si>
    <t>Strüth</t>
  </si>
  <si>
    <t>1b</t>
  </si>
  <si>
    <t>Bieberehren</t>
  </si>
  <si>
    <t>Riedenheim</t>
  </si>
  <si>
    <t>Tauberrettersheim</t>
  </si>
  <si>
    <t>Stalldorf</t>
  </si>
  <si>
    <t>2a</t>
  </si>
  <si>
    <t>2b</t>
  </si>
  <si>
    <t>Oberhausen</t>
  </si>
  <si>
    <t>3a</t>
  </si>
  <si>
    <t>3b</t>
  </si>
  <si>
    <t>Buch</t>
  </si>
  <si>
    <t>4a</t>
  </si>
  <si>
    <t>4b</t>
  </si>
  <si>
    <t>Summe</t>
  </si>
  <si>
    <t>Treffpunkt</t>
  </si>
  <si>
    <t>Kl</t>
  </si>
  <si>
    <t>Name</t>
  </si>
  <si>
    <t>Punkte</t>
  </si>
  <si>
    <t>Platz</t>
  </si>
  <si>
    <t>Station 1</t>
  </si>
  <si>
    <t>Station 2</t>
  </si>
  <si>
    <t>Station 3</t>
  </si>
  <si>
    <t>Station 4</t>
  </si>
  <si>
    <t>Station 5</t>
  </si>
  <si>
    <t>Station 6</t>
  </si>
  <si>
    <t>Station 7</t>
  </si>
  <si>
    <t>Station 8</t>
  </si>
  <si>
    <t>Station 9</t>
  </si>
  <si>
    <t>Station 10</t>
  </si>
  <si>
    <t>Station 11</t>
  </si>
  <si>
    <t>Station 12</t>
  </si>
  <si>
    <t>Station 13</t>
  </si>
  <si>
    <t>Station 14</t>
  </si>
  <si>
    <t>Station 15</t>
  </si>
  <si>
    <t>Station 16</t>
  </si>
  <si>
    <t>Station 17</t>
  </si>
  <si>
    <t>Station 18</t>
  </si>
  <si>
    <t>Station 19</t>
  </si>
  <si>
    <t>Station 20</t>
  </si>
  <si>
    <t>Station 21</t>
  </si>
  <si>
    <t>Station 22</t>
  </si>
  <si>
    <t>Station 23</t>
  </si>
  <si>
    <t>Puzzeln auf Zeit (Länderpuzzles)</t>
  </si>
  <si>
    <t>Ich packe meinen Koffer</t>
  </si>
  <si>
    <t>Schokoladenbälle schätzen</t>
  </si>
  <si>
    <t>Zeitdauer schätzen</t>
  </si>
  <si>
    <t>Schlussposition zählt als Punktestand</t>
  </si>
  <si>
    <t>Fußball-Korbwurf</t>
  </si>
  <si>
    <t>Elfmeterschießen aufs eigene Tor (Tischkicker)</t>
  </si>
  <si>
    <t>Jumperweitsprung</t>
  </si>
  <si>
    <t>Stangerl-Tauchen</t>
  </si>
  <si>
    <t>Jausenstation</t>
  </si>
  <si>
    <t>W</t>
  </si>
  <si>
    <t>B</t>
  </si>
  <si>
    <t>A</t>
  </si>
  <si>
    <t>S</t>
  </si>
  <si>
    <t>direkt: 3 Punkte, über Bande: 2 Punkte, Nachschuss: 1 Punkt (10 Versuche)</t>
  </si>
  <si>
    <t>Wand: 1
unten je 1,5
oben je 2
gesamt 10,5 (*3)</t>
  </si>
  <si>
    <t>Spielerquiz</t>
  </si>
  <si>
    <t>Länderpiken</t>
  </si>
  <si>
    <t>je richtig geratenes Gemüse oder Obst, 6 Versuche, je 2 P</t>
  </si>
  <si>
    <t>pro Zone 5 Punkte</t>
  </si>
  <si>
    <t>5 Jumper, mit dem Zirkel gezogene Linien</t>
  </si>
  <si>
    <t>Schiefer Turm zu Pisa</t>
  </si>
  <si>
    <t>Klopapierrollen, Bälle, Stoppuhr</t>
  </si>
  <si>
    <t>erdrehtes Land als Platzierung bei EM</t>
  </si>
  <si>
    <t>Gefäß mit Schokoladenbällen, Stoppuhr</t>
  </si>
  <si>
    <t>Lernwerkstatt</t>
  </si>
  <si>
    <t>Obstpaten?</t>
  </si>
  <si>
    <t>Obstspieße, Obst (Obsttag), Brezeln, Butterbrezeln, Wiener und Kipf, Getränke, smoothies, Säfte, gegrillte Bratwürste, Kipf</t>
  </si>
  <si>
    <t>Tischkicker, Ball</t>
  </si>
  <si>
    <t>Basketballanlage, 3 Fußbälle, Stoppuhr</t>
  </si>
  <si>
    <t>Fragenkatalog pro Spieler/Land</t>
  </si>
  <si>
    <t>Hochsprungvorrichtung</t>
  </si>
  <si>
    <t>2 Eimer, 1 Schwamm</t>
  </si>
  <si>
    <t>Glücksrad, Länder-WK für Beschriftung</t>
  </si>
  <si>
    <t>Stecknadeln, Europakarte auf Styropor</t>
  </si>
  <si>
    <t>2 Europapuzzles, Stoppuhr</t>
  </si>
  <si>
    <t>Stelzen, Klebeband</t>
  </si>
  <si>
    <r>
      <t xml:space="preserve">15 Bildkarten; Wörterliste, </t>
    </r>
    <r>
      <rPr>
        <sz val="10"/>
        <rFont val="Arial Narrow"/>
        <family val="2"/>
      </rPr>
      <t>16 Zettel (pro Mannschaft einen leeren zum Notieren der Wörter nach dem Einprägen), Stift, Stoppuhr</t>
    </r>
  </si>
  <si>
    <t>Wasserweitwurf</t>
  </si>
  <si>
    <t>je richtige Antwort 3 Punkte</t>
  </si>
  <si>
    <t>je Foto 3 Punkte</t>
  </si>
  <si>
    <t>Pro Etage 2 Punkte, die tiefste geschaffte Einstellung zählt.</t>
  </si>
  <si>
    <t>Pro Etage 4 Punkte, beide Versuche zählen</t>
  </si>
  <si>
    <t>Punkte auf EM-Platzierung</t>
  </si>
  <si>
    <t>pro 100 ml 3 Punkte</t>
  </si>
  <si>
    <t>pro gemerktes Bild 2 Punkt</t>
  </si>
  <si>
    <t>30 Punkte bis 10 % Abweichung, 24 …</t>
  </si>
  <si>
    <t>Anzahl korrekt ausgeführter Anweisungen, die drei besten zählen</t>
  </si>
  <si>
    <t>Lenzenbrunn</t>
  </si>
  <si>
    <t>Riedenheim OT Stalldorf</t>
  </si>
  <si>
    <t>Aron Gunnarsson - Island</t>
  </si>
  <si>
    <t>Andrés Iniesta - Spanien</t>
  </si>
  <si>
    <t>Xherdan Shaqiri - Schweiz</t>
  </si>
  <si>
    <t>Cristiano Ronaldo - Portugal</t>
  </si>
  <si>
    <t>Manuel Neuer - Deutschland</t>
  </si>
  <si>
    <t>Gareth Bale - Wales</t>
  </si>
  <si>
    <t>Gareth McAuley - Nordirland</t>
  </si>
  <si>
    <t>Gianluigi Buffon - Italien</t>
  </si>
  <si>
    <t>Ivan RaKitic - Kroatien</t>
  </si>
  <si>
    <t>John O'Seah - Irland</t>
  </si>
  <si>
    <t>Kevin de Bruyne - Belgien</t>
  </si>
  <si>
    <t>Marek Hamsik - Slowakei</t>
  </si>
  <si>
    <t>Robert Lewandowski - Polen</t>
  </si>
  <si>
    <t>Wayne Rooney - England</t>
  </si>
  <si>
    <t>Antoine Griezmann - Frankreich</t>
  </si>
  <si>
    <t>Spieler</t>
  </si>
  <si>
    <t>Gruppe</t>
  </si>
  <si>
    <t>Erreichte Punktzahl</t>
  </si>
  <si>
    <t>Signum der Betreuerin</t>
  </si>
  <si>
    <t>Gabor Király - Ungarn</t>
  </si>
  <si>
    <t>1a, Frau Hornung</t>
  </si>
  <si>
    <t>1b, Frau Lenzing</t>
  </si>
  <si>
    <t>2a, Frau Oftermond</t>
  </si>
  <si>
    <t>2b, Frau Wonnemond</t>
  </si>
  <si>
    <t>3a, Frau Brachet</t>
  </si>
  <si>
    <t>3b, Frau Heuert</t>
  </si>
  <si>
    <t>4a, Herr Ernting</t>
  </si>
  <si>
    <t>4b, Frau Scheiding</t>
  </si>
  <si>
    <t>Alaba</t>
  </si>
  <si>
    <t>David</t>
  </si>
  <si>
    <t>Belkahia</t>
  </si>
  <si>
    <t>Semi</t>
  </si>
  <si>
    <t>Dressel</t>
  </si>
  <si>
    <t>Dennis</t>
  </si>
  <si>
    <t>Djajo</t>
  </si>
  <si>
    <t>Johann</t>
  </si>
  <si>
    <t>Hiller</t>
  </si>
  <si>
    <t>Marco</t>
  </si>
  <si>
    <t>Lex</t>
  </si>
  <si>
    <t>Stefan</t>
  </si>
  <si>
    <t xml:space="preserve">Mölders </t>
  </si>
  <si>
    <t>Sascha</t>
  </si>
  <si>
    <t>Tallig</t>
  </si>
  <si>
    <t>Erik</t>
  </si>
  <si>
    <t>Erdmann</t>
  </si>
  <si>
    <t>Denise</t>
  </si>
  <si>
    <t>Greilinger</t>
  </si>
  <si>
    <t>Fabienne</t>
  </si>
  <si>
    <t>Klassen</t>
  </si>
  <si>
    <t>Leonie</t>
  </si>
  <si>
    <t>Moll</t>
  </si>
  <si>
    <t>Quirinia</t>
  </si>
  <si>
    <t>Salger</t>
  </si>
  <si>
    <t>Stephanie</t>
  </si>
  <si>
    <t>Steinhart</t>
  </si>
  <si>
    <t>Philippa</t>
  </si>
  <si>
    <t>Wein</t>
  </si>
  <si>
    <t>Daniela</t>
  </si>
  <si>
    <t>Willsch</t>
  </si>
  <si>
    <t>Maria</t>
  </si>
  <si>
    <t>Woodstock</t>
  </si>
  <si>
    <t>Neele</t>
  </si>
  <si>
    <t>Zeppelin</t>
  </si>
  <si>
    <t>Leni</t>
  </si>
  <si>
    <t>Belkner</t>
  </si>
  <si>
    <t>Jerome</t>
  </si>
  <si>
    <t>Hund</t>
  </si>
  <si>
    <t>Kurt</t>
  </si>
  <si>
    <t>Penara</t>
  </si>
  <si>
    <t>Horst</t>
  </si>
  <si>
    <t>Rieser</t>
  </si>
  <si>
    <t>Jennifer</t>
  </si>
  <si>
    <t>Schoning</t>
  </si>
  <si>
    <t>Grimmig</t>
  </si>
  <si>
    <t>Karola</t>
  </si>
  <si>
    <t>Jordu</t>
  </si>
  <si>
    <t>Jaja</t>
  </si>
  <si>
    <t>Kallote</t>
  </si>
  <si>
    <t>Marus</t>
  </si>
  <si>
    <t>Adler</t>
  </si>
  <si>
    <t>Marja</t>
  </si>
  <si>
    <t>Jannowski</t>
  </si>
  <si>
    <t>Sonja</t>
  </si>
  <si>
    <t>Lowsano</t>
  </si>
  <si>
    <t>Simon</t>
  </si>
  <si>
    <t>Pretlow</t>
  </si>
  <si>
    <t>Janus</t>
  </si>
  <si>
    <t>Schibar</t>
  </si>
  <si>
    <t>Mara</t>
  </si>
  <si>
    <t>Schulze</t>
  </si>
  <si>
    <t>Anjoschka</t>
  </si>
  <si>
    <t>Wlodomar</t>
  </si>
  <si>
    <t>Hermann</t>
  </si>
  <si>
    <t>Birkus</t>
  </si>
  <si>
    <t>Yvo</t>
  </si>
  <si>
    <t>Echems</t>
  </si>
  <si>
    <t>Alexander</t>
  </si>
  <si>
    <t>Paustik</t>
  </si>
  <si>
    <t>Tanja</t>
  </si>
  <si>
    <t>Struwe</t>
  </si>
  <si>
    <t>Bert</t>
  </si>
  <si>
    <t>Langwasser</t>
  </si>
  <si>
    <t>Schöbel</t>
  </si>
  <si>
    <t>Uwe</t>
  </si>
  <si>
    <t>Schrüll</t>
  </si>
  <si>
    <t>Sigbert</t>
  </si>
  <si>
    <t>Klim</t>
  </si>
  <si>
    <t>Christian</t>
  </si>
  <si>
    <t>Schlup</t>
  </si>
  <si>
    <t>Weber</t>
  </si>
  <si>
    <t>Katharina</t>
  </si>
  <si>
    <t>Bäter</t>
  </si>
  <si>
    <t>Stella</t>
  </si>
  <si>
    <t>Brüssing</t>
  </si>
  <si>
    <t>Philipp</t>
  </si>
  <si>
    <t>Rollas</t>
  </si>
  <si>
    <t>Gerd</t>
  </si>
  <si>
    <t>Gerlach</t>
  </si>
  <si>
    <t>Siegfried</t>
  </si>
  <si>
    <t xml:space="preserve">Althaus             </t>
  </si>
  <si>
    <t>Christa</t>
  </si>
  <si>
    <t xml:space="preserve">Alt                 </t>
  </si>
  <si>
    <t>Julia</t>
  </si>
  <si>
    <t xml:space="preserve">Andersen            </t>
  </si>
  <si>
    <t>Thomas</t>
  </si>
  <si>
    <t xml:space="preserve">Becker              </t>
  </si>
  <si>
    <t>Carola</t>
  </si>
  <si>
    <t xml:space="preserve">Beck                </t>
  </si>
  <si>
    <t>Franz</t>
  </si>
  <si>
    <t>Jonas</t>
  </si>
  <si>
    <t>Jutta</t>
  </si>
  <si>
    <t xml:space="preserve">Gerlach             </t>
  </si>
  <si>
    <t>Peter</t>
  </si>
  <si>
    <t xml:space="preserve">Herold              </t>
  </si>
  <si>
    <t>Karin</t>
  </si>
  <si>
    <t xml:space="preserve">Herbst              </t>
  </si>
  <si>
    <t>Sandra</t>
  </si>
  <si>
    <t xml:space="preserve">König               </t>
  </si>
  <si>
    <t>Gabriele</t>
  </si>
  <si>
    <t xml:space="preserve">Löwe                </t>
  </si>
  <si>
    <t xml:space="preserve">Lachner             </t>
  </si>
  <si>
    <t xml:space="preserve">Meyer               </t>
  </si>
  <si>
    <t xml:space="preserve">Müller              </t>
  </si>
  <si>
    <t xml:space="preserve">Meisner             </t>
  </si>
  <si>
    <t>Wilfried</t>
  </si>
  <si>
    <t xml:space="preserve">Petersen            </t>
  </si>
  <si>
    <t>Günter</t>
  </si>
  <si>
    <t xml:space="preserve">Pilowski            </t>
  </si>
  <si>
    <t>Heike</t>
  </si>
  <si>
    <t xml:space="preserve">Pausch              </t>
  </si>
  <si>
    <t>Jens</t>
  </si>
  <si>
    <t xml:space="preserve">Schösser            </t>
  </si>
  <si>
    <t>Bernd</t>
  </si>
  <si>
    <t xml:space="preserve">Schmidt             </t>
  </si>
  <si>
    <t>Karl</t>
  </si>
  <si>
    <t xml:space="preserve">Schützer            </t>
  </si>
  <si>
    <t>Ulf</t>
  </si>
  <si>
    <t xml:space="preserve">Tönje               </t>
  </si>
  <si>
    <t>Christoph</t>
  </si>
  <si>
    <t xml:space="preserve">Zeug                </t>
  </si>
  <si>
    <t>Konrad</t>
  </si>
  <si>
    <t>Weiss</t>
  </si>
  <si>
    <t>Hannes</t>
  </si>
  <si>
    <t>Berger</t>
  </si>
  <si>
    <t>Schwarz</t>
  </si>
  <si>
    <t>Albert</t>
  </si>
  <si>
    <t>Herrmann</t>
  </si>
  <si>
    <t>Petra</t>
  </si>
  <si>
    <t>Huber</t>
  </si>
  <si>
    <t>Maximilian</t>
  </si>
  <si>
    <t>Meier</t>
  </si>
  <si>
    <t>Helga</t>
  </si>
  <si>
    <t>Dorfmeister</t>
  </si>
  <si>
    <t>Sabine</t>
  </si>
  <si>
    <t>Mayr</t>
  </si>
  <si>
    <t>Herbert</t>
  </si>
  <si>
    <t>Daniel</t>
  </si>
  <si>
    <t>Hauser</t>
  </si>
  <si>
    <t>Hans</t>
  </si>
  <si>
    <t>Gruber</t>
  </si>
  <si>
    <t>Manfred</t>
  </si>
  <si>
    <t>Wagner</t>
  </si>
  <si>
    <t>Eva</t>
  </si>
  <si>
    <t>Böck</t>
  </si>
  <si>
    <t>Veronika</t>
  </si>
  <si>
    <t>Freiberg</t>
  </si>
  <si>
    <t>Sigrid</t>
  </si>
  <si>
    <t>Lustig</t>
  </si>
  <si>
    <t>Freud</t>
  </si>
  <si>
    <t>Sebastian</t>
  </si>
  <si>
    <t>Lindner</t>
  </si>
  <si>
    <t>Siener</t>
  </si>
  <si>
    <t>Nadja</t>
  </si>
  <si>
    <t>Lang</t>
  </si>
  <si>
    <t>Marianne</t>
  </si>
  <si>
    <t>Strasser</t>
  </si>
  <si>
    <t>Reiter</t>
  </si>
  <si>
    <t>Friedrich</t>
  </si>
  <si>
    <t>Kellner</t>
  </si>
  <si>
    <t>Susanne</t>
  </si>
  <si>
    <t>Koch</t>
  </si>
  <si>
    <t>Christine</t>
  </si>
  <si>
    <t>Stein</t>
  </si>
  <si>
    <t>Markus</t>
  </si>
  <si>
    <t>Branniger</t>
  </si>
  <si>
    <t>Clarissa</t>
  </si>
  <si>
    <t>Armbrecht</t>
  </si>
  <si>
    <t>Mark</t>
  </si>
  <si>
    <t>Webel</t>
  </si>
  <si>
    <t>Dröfborn</t>
  </si>
  <si>
    <t>Marik</t>
  </si>
  <si>
    <t>Dziabu</t>
  </si>
  <si>
    <t>Üsgül</t>
  </si>
  <si>
    <t>Demar</t>
  </si>
  <si>
    <t>Pascal</t>
  </si>
  <si>
    <t>Eckelor</t>
  </si>
  <si>
    <t>Nic</t>
  </si>
  <si>
    <t>Büchmar</t>
  </si>
  <si>
    <t>Nicole</t>
  </si>
  <si>
    <t>Bladdow</t>
  </si>
  <si>
    <t>Tin</t>
  </si>
  <si>
    <t>Böklar</t>
  </si>
  <si>
    <t>Urs</t>
  </si>
  <si>
    <t>Krejsel</t>
  </si>
  <si>
    <t>Kruwa</t>
  </si>
  <si>
    <t>Lutz</t>
  </si>
  <si>
    <t>Rittkopf</t>
  </si>
  <si>
    <t>Ursel</t>
  </si>
  <si>
    <t>Thürbald</t>
  </si>
  <si>
    <t>Kati</t>
  </si>
  <si>
    <t>Kieth</t>
  </si>
  <si>
    <t>Alfred</t>
  </si>
  <si>
    <t>Müller</t>
  </si>
  <si>
    <t>Anna</t>
  </si>
  <si>
    <t>Brüning</t>
  </si>
  <si>
    <t>Gustav</t>
  </si>
  <si>
    <t>Ferdinand</t>
  </si>
  <si>
    <t>Lisa</t>
  </si>
  <si>
    <t>Hartung</t>
  </si>
  <si>
    <t>Ulla</t>
  </si>
  <si>
    <t>Reichmann</t>
  </si>
  <si>
    <t>Hanns</t>
  </si>
  <si>
    <t>Desczyk</t>
  </si>
  <si>
    <t>Margot</t>
  </si>
  <si>
    <t>Meyer</t>
  </si>
  <si>
    <t>Franziska</t>
  </si>
  <si>
    <t xml:space="preserve">Kuhner </t>
  </si>
  <si>
    <t>Miriam</t>
  </si>
  <si>
    <t>Luban</t>
  </si>
  <si>
    <t>Ludwig</t>
  </si>
  <si>
    <t>Redmann</t>
  </si>
  <si>
    <t>Georg</t>
  </si>
  <si>
    <t>Scheunemann</t>
  </si>
  <si>
    <t>Sybille</t>
  </si>
  <si>
    <t>Hoffemann</t>
  </si>
  <si>
    <t>Ute</t>
  </si>
  <si>
    <t>Hahnemann</t>
  </si>
  <si>
    <t>Ursula</t>
  </si>
  <si>
    <t>Busch</t>
  </si>
  <si>
    <t>Jörg</t>
  </si>
  <si>
    <t>Budig-Godolt</t>
  </si>
  <si>
    <t>Wolfgang</t>
  </si>
  <si>
    <t>Hahn</t>
  </si>
  <si>
    <t>Unbenannt</t>
  </si>
  <si>
    <t>Fregin</t>
  </si>
  <si>
    <t>Erika</t>
  </si>
  <si>
    <t>Dümchen</t>
  </si>
  <si>
    <t>Buchmann-Rehmer</t>
  </si>
  <si>
    <t>Kirsten</t>
  </si>
  <si>
    <t>Brause</t>
  </si>
  <si>
    <t>Cornelia</t>
  </si>
  <si>
    <t>Brandt</t>
  </si>
  <si>
    <t>Mair</t>
  </si>
  <si>
    <t>Felix</t>
  </si>
  <si>
    <t>Hochfeldt</t>
  </si>
  <si>
    <t>Sacher</t>
  </si>
  <si>
    <t>Loschmann</t>
  </si>
  <si>
    <t>Friederich</t>
  </si>
  <si>
    <t>Sagrotan</t>
  </si>
  <si>
    <t>Lehrter</t>
  </si>
  <si>
    <t>Kanner</t>
  </si>
  <si>
    <t>Liete</t>
  </si>
  <si>
    <t>Junge</t>
  </si>
  <si>
    <t>Hofmann</t>
  </si>
  <si>
    <t>Schmock</t>
  </si>
  <si>
    <t>Serbtal</t>
  </si>
  <si>
    <t>Hanne</t>
  </si>
  <si>
    <t>Sofia</t>
  </si>
  <si>
    <t>Sophokles</t>
  </si>
  <si>
    <t>Martin</t>
  </si>
  <si>
    <t>Johannes</t>
  </si>
  <si>
    <t>Elisabeth</t>
  </si>
  <si>
    <t>HelferIn 1</t>
  </si>
  <si>
    <t>HelferIn 2</t>
  </si>
  <si>
    <t>HelferIn 3</t>
  </si>
  <si>
    <t>HelferIn 4</t>
  </si>
  <si>
    <t>HelferIn 5</t>
  </si>
  <si>
    <t>HelferIn 6</t>
  </si>
  <si>
    <t>HelferIn 7</t>
  </si>
  <si>
    <t>HelferIn 8</t>
  </si>
  <si>
    <t>HelferIn 9</t>
  </si>
  <si>
    <t>HelferIn 10</t>
  </si>
  <si>
    <t>HelferIn 11</t>
  </si>
  <si>
    <t>HelferIn 12</t>
  </si>
  <si>
    <t>HelferIn 13</t>
  </si>
  <si>
    <t>HelferIn 14</t>
  </si>
  <si>
    <t>HelferIn 15</t>
  </si>
  <si>
    <t>HelferIn 16</t>
  </si>
  <si>
    <t>HelferIn 17</t>
  </si>
  <si>
    <t>HelferIn 18</t>
  </si>
  <si>
    <t>HelferIn 19</t>
  </si>
  <si>
    <t>HelferIn 20</t>
  </si>
  <si>
    <t>HelferIn 21</t>
  </si>
  <si>
    <t>HelferIn 22</t>
  </si>
  <si>
    <t>HelferIn 23</t>
  </si>
  <si>
    <t>Nachname</t>
  </si>
  <si>
    <t>Vorname</t>
  </si>
  <si>
    <t>Ort</t>
  </si>
  <si>
    <t>Wahl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</si>
</sst>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0"/>
      <color theme="1"/>
      <name val="Arial Narrow"/>
      <family val="2"/>
    </font>
    <font>
      <sz val="11"/>
      <color indexed="8"/>
      <name val="Calibri"/>
      <family val="2"/>
    </font>
    <font>
      <sz val="10"/>
      <color indexed="10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0"/>
      <color rgb="FFFF0000"/>
      <name val="Arial Narrow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  <font>
      <b/>
      <sz val="10"/>
      <color theme="3" tint="-0.249977111117893"/>
      <name val="Arial"/>
      <family val="2"/>
    </font>
    <font>
      <b/>
      <sz val="10"/>
      <color rgb="FF00800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 Narrow"/>
      <family val="2"/>
    </font>
    <font>
      <b/>
      <sz val="10"/>
      <color theme="6" tint="-0.499984740745262"/>
      <name val="Arial"/>
      <family val="2"/>
    </font>
    <font>
      <b/>
      <sz val="10"/>
      <color rgb="FFFF0000"/>
      <name val="Arial Narrow"/>
      <family val="2"/>
    </font>
    <font>
      <b/>
      <sz val="10"/>
      <color theme="6" tint="-0.499984740745262"/>
      <name val="Arial Narrow"/>
      <family val="2"/>
    </font>
    <font>
      <b/>
      <sz val="12"/>
      <color theme="6" tint="-0.499984740745262"/>
      <name val="Arial Narrow"/>
      <family val="2"/>
    </font>
    <font>
      <sz val="11"/>
      <color rgb="FF000000"/>
      <name val="Calibri"/>
      <family val="2"/>
      <charset val="1"/>
    </font>
    <font>
      <sz val="10"/>
      <color theme="0"/>
      <name val="Arial Narrow"/>
      <family val="2"/>
    </font>
    <font>
      <sz val="12"/>
      <color rgb="FF111111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EBF1DE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C0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0" fontId="0" fillId="0" borderId="2" xfId="0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0" xfId="0" applyFont="1"/>
    <xf numFmtId="0" fontId="2" fillId="0" borderId="0" xfId="0" applyFont="1" applyAlignment="1">
      <alignment horizontal="left" vertical="top"/>
    </xf>
    <xf numFmtId="0" fontId="5" fillId="0" borderId="0" xfId="0" applyFont="1"/>
    <xf numFmtId="0" fontId="0" fillId="0" borderId="1" xfId="0" applyBorder="1"/>
    <xf numFmtId="0" fontId="0" fillId="0" borderId="1" xfId="0" applyBorder="1" applyProtection="1">
      <protection locked="0"/>
    </xf>
    <xf numFmtId="0" fontId="6" fillId="3" borderId="1" xfId="0" applyFont="1" applyFill="1" applyBorder="1" applyAlignment="1" applyProtection="1">
      <alignment horizontal="center" vertical="center" textRotation="90" shrinkToFit="1"/>
      <protection locked="0"/>
    </xf>
    <xf numFmtId="0" fontId="6" fillId="0" borderId="1" xfId="0" applyFont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center"/>
    </xf>
    <xf numFmtId="0" fontId="0" fillId="0" borderId="1" xfId="0" applyBorder="1" applyProtection="1"/>
    <xf numFmtId="0" fontId="11" fillId="0" borderId="1" xfId="0" applyFont="1" applyBorder="1" applyProtection="1">
      <protection locked="0"/>
    </xf>
    <xf numFmtId="0" fontId="11" fillId="0" borderId="0" xfId="0" applyFont="1"/>
    <xf numFmtId="0" fontId="0" fillId="0" borderId="1" xfId="0" applyBorder="1" applyAlignment="1" applyProtection="1">
      <alignment horizontal="center"/>
    </xf>
    <xf numFmtId="0" fontId="4" fillId="4" borderId="1" xfId="0" applyFont="1" applyFill="1" applyBorder="1" applyAlignment="1" applyProtection="1">
      <alignment horizontal="left" textRotation="45"/>
      <protection locked="0"/>
    </xf>
    <xf numFmtId="0" fontId="15" fillId="0" borderId="1" xfId="0" applyFont="1" applyBorder="1" applyAlignment="1" applyProtection="1">
      <alignment horizontal="center"/>
    </xf>
    <xf numFmtId="0" fontId="14" fillId="2" borderId="1" xfId="0" applyFont="1" applyFill="1" applyBorder="1"/>
    <xf numFmtId="0" fontId="13" fillId="2" borderId="1" xfId="0" applyFont="1" applyFill="1" applyBorder="1" applyAlignment="1" applyProtection="1">
      <alignment textRotation="45"/>
      <protection locked="0"/>
    </xf>
    <xf numFmtId="0" fontId="0" fillId="0" borderId="0" xfId="0" applyProtection="1">
      <protection locked="0"/>
    </xf>
    <xf numFmtId="0" fontId="12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14" fillId="2" borderId="1" xfId="0" applyFont="1" applyFill="1" applyBorder="1" applyProtection="1"/>
    <xf numFmtId="0" fontId="6" fillId="3" borderId="1" xfId="0" applyFont="1" applyFill="1" applyBorder="1" applyAlignment="1" applyProtection="1">
      <alignment horizontal="center"/>
      <protection locked="0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164" fontId="0" fillId="0" borderId="1" xfId="0" applyNumberFormat="1" applyBorder="1"/>
    <xf numFmtId="0" fontId="0" fillId="0" borderId="2" xfId="0" applyBorder="1"/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3" xfId="0" applyBorder="1" applyAlignment="1">
      <alignment horizontal="left" vertical="top"/>
    </xf>
    <xf numFmtId="0" fontId="0" fillId="5" borderId="4" xfId="0" applyFill="1" applyBorder="1" applyAlignment="1">
      <alignment horizontal="left" vertical="top"/>
    </xf>
    <xf numFmtId="0" fontId="0" fillId="5" borderId="4" xfId="0" applyFont="1" applyFill="1" applyBorder="1" applyAlignment="1">
      <alignment horizontal="left" vertical="top" wrapText="1"/>
    </xf>
    <xf numFmtId="0" fontId="0" fillId="5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6" fillId="0" borderId="0" xfId="0" applyFont="1"/>
    <xf numFmtId="0" fontId="0" fillId="6" borderId="4" xfId="0" applyFill="1" applyBorder="1" applyAlignment="1">
      <alignment horizontal="left" vertical="center"/>
    </xf>
    <xf numFmtId="0" fontId="4" fillId="5" borderId="4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4" fillId="0" borderId="0" xfId="0" applyFont="1"/>
    <xf numFmtId="0" fontId="4" fillId="2" borderId="5" xfId="0" applyFont="1" applyFill="1" applyBorder="1" applyAlignment="1">
      <alignment horizontal="left" vertical="center"/>
    </xf>
    <xf numFmtId="0" fontId="0" fillId="5" borderId="4" xfId="0" applyFill="1" applyBorder="1" applyAlignment="1">
      <alignment horizontal="left" vertical="top" wrapText="1"/>
    </xf>
    <xf numFmtId="0" fontId="0" fillId="0" borderId="0" xfId="0"/>
    <xf numFmtId="0" fontId="0" fillId="0" borderId="0" xfId="0" applyAlignment="1">
      <alignment vertical="center"/>
    </xf>
    <xf numFmtId="0" fontId="17" fillId="7" borderId="0" xfId="0" applyFont="1" applyFill="1" applyBorder="1" applyAlignment="1" applyProtection="1">
      <alignment horizontal="center" vertical="center"/>
      <protection locked="0"/>
    </xf>
    <xf numFmtId="0" fontId="0" fillId="0" borderId="5" xfId="0" applyBorder="1" applyProtection="1"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center"/>
      <protection locked="0"/>
    </xf>
    <xf numFmtId="0" fontId="8" fillId="0" borderId="5" xfId="0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left" vertical="center" wrapText="1" indent="1"/>
    </xf>
    <xf numFmtId="0" fontId="0" fillId="0" borderId="5" xfId="0" applyBorder="1" applyProtection="1"/>
    <xf numFmtId="0" fontId="0" fillId="0" borderId="5" xfId="0" applyBorder="1" applyAlignment="1" applyProtection="1">
      <alignment horizontal="left"/>
      <protection locked="0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left"/>
    </xf>
    <xf numFmtId="0" fontId="19" fillId="0" borderId="5" xfId="0" applyFont="1" applyBorder="1" applyAlignment="1">
      <alignment horizontal="left"/>
    </xf>
    <xf numFmtId="164" fontId="0" fillId="0" borderId="2" xfId="0" applyNumberFormat="1" applyFill="1" applyBorder="1"/>
    <xf numFmtId="1" fontId="0" fillId="0" borderId="2" xfId="0" applyNumberFormat="1" applyFill="1" applyBorder="1"/>
    <xf numFmtId="0" fontId="0" fillId="0" borderId="2" xfId="0" applyBorder="1" applyAlignment="1">
      <alignment horizontal="left"/>
    </xf>
    <xf numFmtId="164" fontId="0" fillId="0" borderId="1" xfId="0" applyNumberFormat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0" fontId="0" fillId="0" borderId="0" xfId="0" applyProtection="1"/>
    <xf numFmtId="0" fontId="0" fillId="0" borderId="0" xfId="0" applyBorder="1"/>
  </cellXfs>
  <cellStyles count="1">
    <cellStyle name="Standard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6"/>
  <sheetViews>
    <sheetView zoomScale="106" zoomScaleNormal="106" workbookViewId="0">
      <selection activeCell="K1" sqref="K1"/>
    </sheetView>
  </sheetViews>
  <sheetFormatPr baseColWidth="10" defaultRowHeight="12.75" x14ac:dyDescent="0.2"/>
  <cols>
    <col min="1" max="1" width="6.6640625"/>
    <col min="2" max="2" width="6.6640625" style="42"/>
    <col min="3" max="3" width="31.6640625" customWidth="1"/>
    <col min="4" max="4" width="47.83203125" customWidth="1"/>
    <col min="5" max="5" width="14.83203125"/>
    <col min="6" max="6" width="15.1640625"/>
    <col min="7" max="7" width="20"/>
    <col min="8" max="8" width="15.33203125"/>
    <col min="9" max="9" width="13.5"/>
    <col min="10" max="10" width="16.6640625"/>
    <col min="11" max="11" width="80.33203125"/>
  </cols>
  <sheetData>
    <row r="1" spans="1:15" ht="25.5" x14ac:dyDescent="0.2">
      <c r="A1" s="1" t="s">
        <v>2</v>
      </c>
      <c r="B1" s="1" t="s">
        <v>60</v>
      </c>
      <c r="C1" s="1" t="s">
        <v>0</v>
      </c>
      <c r="D1" s="2" t="s">
        <v>7</v>
      </c>
      <c r="E1" s="2" t="s">
        <v>16</v>
      </c>
      <c r="F1" s="1" t="s">
        <v>5</v>
      </c>
      <c r="G1" s="1" t="s">
        <v>1</v>
      </c>
      <c r="H1" s="1" t="s">
        <v>17</v>
      </c>
      <c r="I1" s="3" t="s">
        <v>8</v>
      </c>
      <c r="J1" s="3" t="s">
        <v>6</v>
      </c>
      <c r="K1" s="4" t="s">
        <v>9</v>
      </c>
      <c r="L1" s="5"/>
      <c r="M1" s="5"/>
      <c r="N1" s="5"/>
      <c r="O1" s="5"/>
    </row>
    <row r="2" spans="1:15" x14ac:dyDescent="0.2">
      <c r="A2" s="1"/>
      <c r="B2" s="1"/>
      <c r="C2" s="1"/>
      <c r="D2" s="2"/>
      <c r="E2" s="1">
        <f>SUM(E3:E25)</f>
        <v>686.5</v>
      </c>
      <c r="F2" s="1"/>
      <c r="G2" s="1">
        <f>SUM(G3:G25)</f>
        <v>136</v>
      </c>
      <c r="H2" s="1"/>
      <c r="I2" s="1">
        <f>SUM(I3:I25)</f>
        <v>111.5</v>
      </c>
      <c r="J2" s="44"/>
      <c r="K2" s="5"/>
      <c r="L2" s="5"/>
      <c r="M2" s="5"/>
      <c r="N2" s="5"/>
      <c r="O2" s="5"/>
    </row>
    <row r="3" spans="1:15" ht="25.5" x14ac:dyDescent="0.2">
      <c r="A3" s="45">
        <v>1</v>
      </c>
      <c r="B3" s="45" t="s">
        <v>96</v>
      </c>
      <c r="C3" s="46" t="s">
        <v>92</v>
      </c>
      <c r="D3" s="46" t="s">
        <v>100</v>
      </c>
      <c r="E3" s="46">
        <v>30</v>
      </c>
      <c r="F3" s="45">
        <v>1</v>
      </c>
      <c r="G3" s="45">
        <v>5</v>
      </c>
      <c r="H3" s="45">
        <v>5</v>
      </c>
      <c r="I3" s="45">
        <f t="shared" ref="I3:I25" si="0">F3*H3*1</f>
        <v>5</v>
      </c>
      <c r="J3" s="47" t="s">
        <v>428</v>
      </c>
      <c r="K3" s="50" t="s">
        <v>114</v>
      </c>
      <c r="L3" s="5"/>
      <c r="M3" s="5"/>
      <c r="N3" s="5"/>
      <c r="O3" s="5"/>
    </row>
    <row r="4" spans="1:15" ht="54.75" customHeight="1" x14ac:dyDescent="0.2">
      <c r="A4" s="45">
        <v>2</v>
      </c>
      <c r="B4" s="45" t="s">
        <v>96</v>
      </c>
      <c r="C4" s="46" t="s">
        <v>3</v>
      </c>
      <c r="D4" s="46" t="s">
        <v>101</v>
      </c>
      <c r="E4" s="46">
        <v>31.5</v>
      </c>
      <c r="F4" s="45">
        <v>3</v>
      </c>
      <c r="G4" s="45">
        <v>3</v>
      </c>
      <c r="H4" s="45">
        <v>2.5</v>
      </c>
      <c r="I4" s="45">
        <f t="shared" si="0"/>
        <v>7.5</v>
      </c>
      <c r="J4" s="47" t="s">
        <v>429</v>
      </c>
      <c r="K4" s="47" t="s">
        <v>15</v>
      </c>
      <c r="L4" s="5"/>
      <c r="M4" s="5"/>
      <c r="N4" s="5"/>
      <c r="O4" s="5"/>
    </row>
    <row r="5" spans="1:15" ht="23.25" customHeight="1" x14ac:dyDescent="0.2">
      <c r="A5" s="45">
        <v>3</v>
      </c>
      <c r="B5" s="45" t="s">
        <v>96</v>
      </c>
      <c r="C5" s="46" t="s">
        <v>24</v>
      </c>
      <c r="D5" s="46" t="s">
        <v>104</v>
      </c>
      <c r="E5" s="46">
        <v>24</v>
      </c>
      <c r="F5" s="45">
        <v>2</v>
      </c>
      <c r="G5" s="45">
        <v>6</v>
      </c>
      <c r="H5" s="45">
        <v>3</v>
      </c>
      <c r="I5" s="45">
        <f t="shared" si="0"/>
        <v>6</v>
      </c>
      <c r="J5" s="47" t="s">
        <v>430</v>
      </c>
      <c r="K5" s="47" t="s">
        <v>31</v>
      </c>
      <c r="L5" s="5"/>
      <c r="M5" s="5"/>
      <c r="N5" s="5"/>
      <c r="O5" s="5"/>
    </row>
    <row r="6" spans="1:15" x14ac:dyDescent="0.2">
      <c r="A6" s="45">
        <v>4</v>
      </c>
      <c r="B6" s="45" t="s">
        <v>96</v>
      </c>
      <c r="C6" s="46" t="s">
        <v>25</v>
      </c>
      <c r="D6" s="46" t="s">
        <v>32</v>
      </c>
      <c r="E6" s="46">
        <v>25</v>
      </c>
      <c r="F6" s="45">
        <v>5</v>
      </c>
      <c r="G6" s="45">
        <v>5</v>
      </c>
      <c r="H6" s="45">
        <v>2</v>
      </c>
      <c r="I6" s="45">
        <f t="shared" si="0"/>
        <v>10</v>
      </c>
      <c r="J6" s="47" t="s">
        <v>431</v>
      </c>
      <c r="K6" s="47" t="s">
        <v>35</v>
      </c>
      <c r="L6" s="5"/>
      <c r="M6" s="5"/>
      <c r="N6" s="5"/>
      <c r="O6" s="5"/>
    </row>
    <row r="7" spans="1:15" ht="25.5" x14ac:dyDescent="0.2">
      <c r="A7" s="45">
        <v>5</v>
      </c>
      <c r="B7" s="45" t="s">
        <v>96</v>
      </c>
      <c r="C7" s="46" t="s">
        <v>4</v>
      </c>
      <c r="D7" s="46" t="s">
        <v>33</v>
      </c>
      <c r="E7" s="46">
        <v>25</v>
      </c>
      <c r="F7" s="45">
        <v>1</v>
      </c>
      <c r="G7" s="45">
        <v>3</v>
      </c>
      <c r="H7" s="45">
        <v>7</v>
      </c>
      <c r="I7" s="45">
        <f t="shared" si="0"/>
        <v>7</v>
      </c>
      <c r="J7" s="47" t="s">
        <v>432</v>
      </c>
      <c r="K7" s="50" t="s">
        <v>18</v>
      </c>
      <c r="L7" s="5"/>
      <c r="M7" s="5"/>
      <c r="N7" s="5"/>
      <c r="O7" s="5"/>
    </row>
    <row r="8" spans="1:15" x14ac:dyDescent="0.2">
      <c r="A8" s="45">
        <v>6</v>
      </c>
      <c r="B8" s="45" t="s">
        <v>96</v>
      </c>
      <c r="C8" s="46" t="s">
        <v>102</v>
      </c>
      <c r="D8" s="58" t="s">
        <v>125</v>
      </c>
      <c r="E8" s="46">
        <v>27</v>
      </c>
      <c r="F8" s="45">
        <v>1</v>
      </c>
      <c r="G8" s="45">
        <v>9</v>
      </c>
      <c r="H8" s="45">
        <v>5</v>
      </c>
      <c r="I8" s="45">
        <f t="shared" si="0"/>
        <v>5</v>
      </c>
      <c r="J8" s="47" t="s">
        <v>433</v>
      </c>
      <c r="K8" s="47" t="s">
        <v>116</v>
      </c>
      <c r="L8" s="5"/>
      <c r="M8" s="5"/>
      <c r="N8" s="5"/>
      <c r="O8" s="5"/>
    </row>
    <row r="9" spans="1:15" s="56" customFormat="1" x14ac:dyDescent="0.2">
      <c r="A9" s="51">
        <v>7</v>
      </c>
      <c r="B9" s="51" t="s">
        <v>97</v>
      </c>
      <c r="C9" s="52" t="s">
        <v>93</v>
      </c>
      <c r="D9" s="52" t="s">
        <v>105</v>
      </c>
      <c r="E9" s="52">
        <v>30</v>
      </c>
      <c r="F9" s="53">
        <v>1</v>
      </c>
      <c r="G9" s="53">
        <v>6</v>
      </c>
      <c r="H9" s="53">
        <v>2</v>
      </c>
      <c r="I9" s="45">
        <f t="shared" si="0"/>
        <v>2</v>
      </c>
      <c r="J9" s="47" t="s">
        <v>434</v>
      </c>
      <c r="K9" s="54" t="s">
        <v>106</v>
      </c>
      <c r="L9" s="55"/>
      <c r="M9" s="55"/>
      <c r="N9" s="55"/>
      <c r="O9" s="55"/>
    </row>
    <row r="10" spans="1:15" s="56" customFormat="1" x14ac:dyDescent="0.2">
      <c r="A10" s="51">
        <v>8</v>
      </c>
      <c r="B10" s="51" t="s">
        <v>97</v>
      </c>
      <c r="C10" s="52" t="s">
        <v>10</v>
      </c>
      <c r="D10" s="52" t="s">
        <v>105</v>
      </c>
      <c r="E10" s="52">
        <v>30</v>
      </c>
      <c r="F10" s="53">
        <v>1</v>
      </c>
      <c r="G10" s="53">
        <v>6</v>
      </c>
      <c r="H10" s="53">
        <v>4</v>
      </c>
      <c r="I10" s="45">
        <f t="shared" si="0"/>
        <v>4</v>
      </c>
      <c r="J10" s="47" t="s">
        <v>435</v>
      </c>
      <c r="K10" s="54" t="s">
        <v>11</v>
      </c>
      <c r="L10" s="55"/>
      <c r="M10" s="55"/>
      <c r="N10" s="55"/>
      <c r="O10" s="55"/>
    </row>
    <row r="11" spans="1:15" s="56" customFormat="1" x14ac:dyDescent="0.2">
      <c r="A11" s="51">
        <v>9</v>
      </c>
      <c r="B11" s="51" t="s">
        <v>97</v>
      </c>
      <c r="C11" s="52" t="s">
        <v>13</v>
      </c>
      <c r="D11" s="52" t="s">
        <v>126</v>
      </c>
      <c r="E11" s="52">
        <v>30</v>
      </c>
      <c r="F11" s="53">
        <v>1</v>
      </c>
      <c r="G11" s="53">
        <v>9</v>
      </c>
      <c r="H11" s="53">
        <v>2</v>
      </c>
      <c r="I11" s="45">
        <f t="shared" si="0"/>
        <v>2</v>
      </c>
      <c r="J11" s="47" t="s">
        <v>436</v>
      </c>
      <c r="K11" s="54" t="s">
        <v>12</v>
      </c>
      <c r="L11" s="55"/>
      <c r="M11" s="55"/>
      <c r="N11" s="55"/>
      <c r="O11" s="55"/>
    </row>
    <row r="12" spans="1:15" s="56" customFormat="1" x14ac:dyDescent="0.2">
      <c r="A12" s="51">
        <v>10</v>
      </c>
      <c r="B12" s="51" t="s">
        <v>97</v>
      </c>
      <c r="C12" s="52" t="s">
        <v>94</v>
      </c>
      <c r="D12" s="52" t="s">
        <v>127</v>
      </c>
      <c r="E12" s="52">
        <v>32</v>
      </c>
      <c r="F12" s="53">
        <v>1</v>
      </c>
      <c r="G12" s="53">
        <v>4</v>
      </c>
      <c r="H12" s="53">
        <v>5</v>
      </c>
      <c r="I12" s="45">
        <f t="shared" si="0"/>
        <v>5</v>
      </c>
      <c r="J12" s="47" t="s">
        <v>437</v>
      </c>
      <c r="K12" s="54" t="s">
        <v>117</v>
      </c>
      <c r="L12" s="55"/>
      <c r="M12" s="55"/>
      <c r="N12" s="55"/>
      <c r="O12" s="55"/>
    </row>
    <row r="13" spans="1:15" s="56" customFormat="1" x14ac:dyDescent="0.2">
      <c r="A13" s="51">
        <v>11</v>
      </c>
      <c r="B13" s="51" t="s">
        <v>97</v>
      </c>
      <c r="C13" s="52" t="s">
        <v>107</v>
      </c>
      <c r="D13" s="52" t="s">
        <v>128</v>
      </c>
      <c r="E13" s="52">
        <v>32</v>
      </c>
      <c r="F13" s="53">
        <v>2</v>
      </c>
      <c r="G13" s="53">
        <v>4</v>
      </c>
      <c r="H13" s="53">
        <v>1.5</v>
      </c>
      <c r="I13" s="45">
        <f t="shared" si="0"/>
        <v>3</v>
      </c>
      <c r="J13" s="47" t="s">
        <v>438</v>
      </c>
      <c r="K13" s="57" t="s">
        <v>108</v>
      </c>
      <c r="L13" s="55"/>
      <c r="M13" s="55"/>
      <c r="N13" s="55"/>
      <c r="O13" s="55"/>
    </row>
    <row r="14" spans="1:15" s="56" customFormat="1" x14ac:dyDescent="0.2">
      <c r="A14" s="51">
        <v>12</v>
      </c>
      <c r="B14" s="51" t="s">
        <v>97</v>
      </c>
      <c r="C14" s="52" t="s">
        <v>22</v>
      </c>
      <c r="D14" s="52" t="s">
        <v>27</v>
      </c>
      <c r="E14" s="52">
        <v>40</v>
      </c>
      <c r="F14" s="53">
        <v>2</v>
      </c>
      <c r="G14" s="53">
        <v>8</v>
      </c>
      <c r="H14" s="53">
        <v>2</v>
      </c>
      <c r="I14" s="45">
        <f t="shared" si="0"/>
        <v>4</v>
      </c>
      <c r="J14" s="47" t="s">
        <v>439</v>
      </c>
      <c r="K14" s="57" t="s">
        <v>28</v>
      </c>
      <c r="L14" s="55"/>
      <c r="M14" s="55"/>
      <c r="N14" s="55"/>
      <c r="O14" s="55"/>
    </row>
    <row r="15" spans="1:15" s="56" customFormat="1" x14ac:dyDescent="0.2">
      <c r="A15" s="51">
        <v>13</v>
      </c>
      <c r="B15" s="51" t="s">
        <v>98</v>
      </c>
      <c r="C15" s="52" t="s">
        <v>124</v>
      </c>
      <c r="D15" s="52" t="s">
        <v>130</v>
      </c>
      <c r="E15" s="52">
        <v>30</v>
      </c>
      <c r="F15" s="53">
        <v>1</v>
      </c>
      <c r="G15" s="53">
        <v>10</v>
      </c>
      <c r="H15" s="53">
        <v>5</v>
      </c>
      <c r="I15" s="45">
        <f t="shared" si="0"/>
        <v>5</v>
      </c>
      <c r="J15" s="47" t="s">
        <v>440</v>
      </c>
      <c r="K15" s="47" t="s">
        <v>118</v>
      </c>
      <c r="L15" s="55"/>
      <c r="M15" s="55"/>
      <c r="N15" s="55"/>
      <c r="O15" s="55"/>
    </row>
    <row r="16" spans="1:15" s="56" customFormat="1" x14ac:dyDescent="0.2">
      <c r="A16" s="51">
        <v>14</v>
      </c>
      <c r="B16" s="51" t="s">
        <v>98</v>
      </c>
      <c r="C16" s="52" t="s">
        <v>14</v>
      </c>
      <c r="D16" s="52" t="s">
        <v>109</v>
      </c>
      <c r="E16" s="52">
        <v>30</v>
      </c>
      <c r="F16" s="53">
        <v>1</v>
      </c>
      <c r="G16" s="53">
        <v>10</v>
      </c>
      <c r="H16" s="53">
        <v>5</v>
      </c>
      <c r="I16" s="45">
        <f t="shared" si="0"/>
        <v>5</v>
      </c>
      <c r="J16" s="47" t="s">
        <v>441</v>
      </c>
      <c r="K16" s="47" t="s">
        <v>119</v>
      </c>
      <c r="L16" s="55"/>
      <c r="M16" s="55"/>
      <c r="N16" s="55"/>
      <c r="O16" s="55"/>
    </row>
    <row r="17" spans="1:15" s="56" customFormat="1" x14ac:dyDescent="0.2">
      <c r="A17" s="51">
        <v>15</v>
      </c>
      <c r="B17" s="51" t="s">
        <v>98</v>
      </c>
      <c r="C17" s="52" t="s">
        <v>103</v>
      </c>
      <c r="D17" s="52" t="s">
        <v>34</v>
      </c>
      <c r="E17" s="52">
        <v>30</v>
      </c>
      <c r="F17" s="53">
        <v>3</v>
      </c>
      <c r="G17" s="53">
        <v>3</v>
      </c>
      <c r="H17" s="53">
        <v>2</v>
      </c>
      <c r="I17" s="45">
        <f t="shared" si="0"/>
        <v>6</v>
      </c>
      <c r="J17" s="47" t="s">
        <v>442</v>
      </c>
      <c r="K17" s="47" t="s">
        <v>120</v>
      </c>
      <c r="L17" s="55"/>
      <c r="M17" s="55"/>
      <c r="N17" s="55"/>
      <c r="O17" s="55"/>
    </row>
    <row r="18" spans="1:15" s="56" customFormat="1" x14ac:dyDescent="0.2">
      <c r="A18" s="51">
        <v>16</v>
      </c>
      <c r="B18" s="51" t="s">
        <v>98</v>
      </c>
      <c r="C18" s="52" t="s">
        <v>86</v>
      </c>
      <c r="D18" s="52" t="s">
        <v>129</v>
      </c>
      <c r="E18" s="52">
        <v>30</v>
      </c>
      <c r="F18" s="53">
        <v>1</v>
      </c>
      <c r="G18" s="53">
        <v>2</v>
      </c>
      <c r="H18" s="53">
        <v>5</v>
      </c>
      <c r="I18" s="45">
        <f t="shared" si="0"/>
        <v>5</v>
      </c>
      <c r="J18" s="47" t="s">
        <v>443</v>
      </c>
      <c r="K18" s="48" t="s">
        <v>121</v>
      </c>
      <c r="L18" s="55"/>
      <c r="M18" s="55"/>
      <c r="N18" s="55"/>
      <c r="O18" s="55"/>
    </row>
    <row r="19" spans="1:15" s="56" customFormat="1" x14ac:dyDescent="0.2">
      <c r="A19" s="51">
        <v>17</v>
      </c>
      <c r="B19" s="51" t="s">
        <v>98</v>
      </c>
      <c r="C19" s="52" t="s">
        <v>19</v>
      </c>
      <c r="D19" s="52" t="s">
        <v>20</v>
      </c>
      <c r="E19" s="52">
        <v>30</v>
      </c>
      <c r="F19" s="53">
        <v>1</v>
      </c>
      <c r="G19" s="53">
        <v>5</v>
      </c>
      <c r="H19" s="53">
        <v>6</v>
      </c>
      <c r="I19" s="45">
        <f t="shared" si="0"/>
        <v>6</v>
      </c>
      <c r="J19" s="47" t="s">
        <v>444</v>
      </c>
      <c r="K19" s="48" t="s">
        <v>122</v>
      </c>
      <c r="L19" s="55"/>
      <c r="M19" s="55"/>
      <c r="N19" s="55"/>
      <c r="O19" s="55"/>
    </row>
    <row r="20" spans="1:15" s="56" customFormat="1" ht="15" customHeight="1" x14ac:dyDescent="0.2">
      <c r="A20" s="51">
        <v>18</v>
      </c>
      <c r="B20" s="51" t="s">
        <v>98</v>
      </c>
      <c r="C20" s="52" t="s">
        <v>87</v>
      </c>
      <c r="D20" s="52" t="s">
        <v>131</v>
      </c>
      <c r="E20" s="52">
        <v>30</v>
      </c>
      <c r="F20" s="53">
        <v>1</v>
      </c>
      <c r="G20" s="53">
        <v>4</v>
      </c>
      <c r="H20" s="53">
        <v>4</v>
      </c>
      <c r="I20" s="45">
        <f t="shared" si="0"/>
        <v>4</v>
      </c>
      <c r="J20" s="47" t="s">
        <v>445</v>
      </c>
      <c r="K20" s="48" t="s">
        <v>123</v>
      </c>
      <c r="L20" s="55"/>
      <c r="M20" s="55"/>
      <c r="N20" s="55"/>
      <c r="O20" s="55"/>
    </row>
    <row r="21" spans="1:15" x14ac:dyDescent="0.2">
      <c r="A21" s="45">
        <v>19</v>
      </c>
      <c r="B21" s="45" t="s">
        <v>99</v>
      </c>
      <c r="C21" s="52" t="s">
        <v>88</v>
      </c>
      <c r="D21" s="52" t="s">
        <v>132</v>
      </c>
      <c r="E21" s="52">
        <v>30</v>
      </c>
      <c r="F21" s="53">
        <v>1</v>
      </c>
      <c r="G21" s="53">
        <v>9</v>
      </c>
      <c r="H21" s="53">
        <v>2</v>
      </c>
      <c r="I21" s="45">
        <f t="shared" si="0"/>
        <v>2</v>
      </c>
      <c r="J21" s="47" t="s">
        <v>446</v>
      </c>
      <c r="K21" s="48" t="s">
        <v>110</v>
      </c>
      <c r="L21" s="5"/>
      <c r="M21" s="5"/>
      <c r="N21" s="5"/>
      <c r="O21" s="5"/>
    </row>
    <row r="22" spans="1:15" x14ac:dyDescent="0.2">
      <c r="A22" s="45">
        <v>20</v>
      </c>
      <c r="B22" s="45" t="s">
        <v>99</v>
      </c>
      <c r="C22" s="52" t="s">
        <v>89</v>
      </c>
      <c r="D22" s="52" t="s">
        <v>132</v>
      </c>
      <c r="E22" s="52">
        <v>30</v>
      </c>
      <c r="F22" s="53">
        <v>1</v>
      </c>
      <c r="G22" s="53">
        <v>3</v>
      </c>
      <c r="H22" s="53">
        <v>2</v>
      </c>
      <c r="I22" s="45">
        <f t="shared" si="0"/>
        <v>2</v>
      </c>
      <c r="J22" s="47" t="s">
        <v>447</v>
      </c>
      <c r="K22" s="47" t="s">
        <v>21</v>
      </c>
      <c r="L22" s="5"/>
      <c r="M22" s="5"/>
      <c r="N22" s="5"/>
      <c r="O22" s="5"/>
    </row>
    <row r="23" spans="1:15" ht="15" customHeight="1" x14ac:dyDescent="0.2">
      <c r="A23" s="45">
        <v>21</v>
      </c>
      <c r="B23" s="45" t="s">
        <v>99</v>
      </c>
      <c r="C23" s="52" t="s">
        <v>29</v>
      </c>
      <c r="D23" s="52" t="s">
        <v>133</v>
      </c>
      <c r="E23" s="52">
        <v>30</v>
      </c>
      <c r="F23" s="53">
        <v>1</v>
      </c>
      <c r="G23" s="53">
        <v>9</v>
      </c>
      <c r="H23" s="53">
        <v>5</v>
      </c>
      <c r="I23" s="45">
        <f t="shared" si="0"/>
        <v>5</v>
      </c>
      <c r="J23" s="47" t="s">
        <v>448</v>
      </c>
      <c r="K23" s="50" t="s">
        <v>23</v>
      </c>
      <c r="L23" s="5"/>
      <c r="M23" s="7"/>
      <c r="N23" s="5"/>
      <c r="O23" s="5"/>
    </row>
    <row r="24" spans="1:15" x14ac:dyDescent="0.2">
      <c r="A24" s="45">
        <v>22</v>
      </c>
      <c r="B24" s="45" t="s">
        <v>99</v>
      </c>
      <c r="C24" s="52" t="s">
        <v>91</v>
      </c>
      <c r="D24" s="52" t="s">
        <v>90</v>
      </c>
      <c r="E24" s="52">
        <v>30</v>
      </c>
      <c r="F24" s="53">
        <v>1</v>
      </c>
      <c r="G24" s="53">
        <v>10</v>
      </c>
      <c r="H24" s="53">
        <v>5</v>
      </c>
      <c r="I24" s="45">
        <f t="shared" si="0"/>
        <v>5</v>
      </c>
      <c r="J24" s="47" t="s">
        <v>449</v>
      </c>
      <c r="K24" s="47" t="s">
        <v>115</v>
      </c>
      <c r="L24" s="5"/>
      <c r="M24" s="5"/>
      <c r="N24" s="5"/>
      <c r="O24" s="5"/>
    </row>
    <row r="25" spans="1:15" x14ac:dyDescent="0.2">
      <c r="A25" s="45">
        <v>23</v>
      </c>
      <c r="B25" s="45" t="s">
        <v>99</v>
      </c>
      <c r="C25" s="52" t="s">
        <v>30</v>
      </c>
      <c r="D25" s="52" t="s">
        <v>26</v>
      </c>
      <c r="E25" s="52">
        <v>30</v>
      </c>
      <c r="F25" s="53">
        <v>3</v>
      </c>
      <c r="G25" s="53">
        <v>3</v>
      </c>
      <c r="H25" s="53">
        <v>2</v>
      </c>
      <c r="I25" s="45">
        <f t="shared" si="0"/>
        <v>6</v>
      </c>
      <c r="J25" s="47" t="s">
        <v>450</v>
      </c>
      <c r="K25" s="50" t="s">
        <v>111</v>
      </c>
      <c r="L25" s="5"/>
      <c r="M25" s="5"/>
      <c r="N25" s="5"/>
      <c r="O25" s="5"/>
    </row>
    <row r="26" spans="1:15" ht="15" x14ac:dyDescent="0.25">
      <c r="A26" s="43"/>
      <c r="B26" s="45" t="s">
        <v>99</v>
      </c>
      <c r="C26" s="46" t="s">
        <v>95</v>
      </c>
      <c r="D26" s="43"/>
      <c r="E26" s="49"/>
      <c r="F26" s="43"/>
      <c r="G26" s="43"/>
      <c r="H26" s="43"/>
      <c r="I26" s="43"/>
      <c r="J26" s="43" t="s">
        <v>112</v>
      </c>
      <c r="K26" s="43" t="s">
        <v>113</v>
      </c>
    </row>
    <row r="27" spans="1:15" ht="15" x14ac:dyDescent="0.25">
      <c r="E27" s="6"/>
    </row>
    <row r="28" spans="1:15" ht="15" x14ac:dyDescent="0.25">
      <c r="E28" s="6"/>
    </row>
    <row r="43" spans="3:3" x14ac:dyDescent="0.2">
      <c r="C43" s="8"/>
    </row>
    <row r="44" spans="3:3" x14ac:dyDescent="0.2">
      <c r="C44" s="8"/>
    </row>
    <row r="45" spans="3:3" x14ac:dyDescent="0.2">
      <c r="C45" s="8"/>
    </row>
    <row r="46" spans="3:3" x14ac:dyDescent="0.2">
      <c r="C46" s="8"/>
    </row>
  </sheetData>
  <sheetProtection selectLockedCells="1"/>
  <phoneticPr fontId="3" type="noConversion"/>
  <pageMargins left="0.70866141732283472" right="0.70866141732283472" top="0.78740157480314965" bottom="0.78740157480314965" header="0.31496062992125984" footer="0.31496062992125984"/>
  <pageSetup paperSize="8" scale="76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157"/>
  <sheetViews>
    <sheetView zoomScaleNormal="100" workbookViewId="0">
      <selection activeCell="C9" sqref="C9"/>
    </sheetView>
  </sheetViews>
  <sheetFormatPr baseColWidth="10" defaultRowHeight="12.75" x14ac:dyDescent="0.2"/>
  <cols>
    <col min="1" max="1" width="4.5" customWidth="1"/>
    <col min="2" max="2" width="15" customWidth="1"/>
    <col min="3" max="3" width="11.1640625" style="59" customWidth="1"/>
    <col min="4" max="4" width="17.83203125" customWidth="1"/>
    <col min="5" max="5" width="6.5" style="19" customWidth="1"/>
    <col min="6" max="21" width="4.83203125" customWidth="1"/>
    <col min="22" max="22" width="22.6640625" customWidth="1"/>
  </cols>
  <sheetData>
    <row r="1" spans="1:22" ht="105.75" customHeight="1" x14ac:dyDescent="0.2">
      <c r="A1" s="10"/>
      <c r="B1" s="10"/>
      <c r="C1" s="62"/>
      <c r="D1" s="10"/>
      <c r="E1" s="11" t="s">
        <v>40</v>
      </c>
      <c r="F1" s="21" t="str">
        <f>Urkunden_Daten!J1</f>
        <v>Aron Gunnarsson - Island</v>
      </c>
      <c r="G1" s="21" t="str">
        <f>Urkunden_Daten!K1</f>
        <v>Andrés Iniesta - Spanien</v>
      </c>
      <c r="H1" s="21" t="str">
        <f>Urkunden_Daten!L1</f>
        <v>Antoine Griezmann - Frankreich</v>
      </c>
      <c r="I1" s="21" t="str">
        <f>Urkunden_Daten!M1</f>
        <v>Xherdan Shaqiri - Schweiz</v>
      </c>
      <c r="J1" s="21" t="str">
        <f>Urkunden_Daten!N1</f>
        <v>Cristiano Ronaldo - Portugal</v>
      </c>
      <c r="K1" s="21" t="str">
        <f>Urkunden_Daten!O1</f>
        <v>Manuel Neuer - Deutschland</v>
      </c>
      <c r="L1" s="21" t="str">
        <f>Urkunden_Daten!P1</f>
        <v>Gabor Király - Ungarn</v>
      </c>
      <c r="M1" s="21" t="str">
        <f>Urkunden_Daten!Q1</f>
        <v>Gareth Bale - Wales</v>
      </c>
      <c r="N1" s="21" t="str">
        <f>Urkunden_Daten!R1</f>
        <v>Gareth McAuley - Nordirland</v>
      </c>
      <c r="O1" s="21" t="str">
        <f>Urkunden_Daten!S1</f>
        <v>Gianluigi Buffon - Italien</v>
      </c>
      <c r="P1" s="21" t="str">
        <f>Urkunden_Daten!T1</f>
        <v>Ivan RaKitic - Kroatien</v>
      </c>
      <c r="Q1" s="21" t="str">
        <f>Urkunden_Daten!U1</f>
        <v>John O'Seah - Irland</v>
      </c>
      <c r="R1" s="21" t="str">
        <f>Urkunden_Daten!V1</f>
        <v>Kevin de Bruyne - Belgien</v>
      </c>
      <c r="S1" s="21" t="str">
        <f>Urkunden_Daten!W1</f>
        <v>Marek Hamsik - Slowakei</v>
      </c>
      <c r="T1" s="21" t="str">
        <f>Urkunden_Daten!X1</f>
        <v>Robert Lewandowski - Polen</v>
      </c>
      <c r="U1" s="21" t="str">
        <f>Urkunden_Daten!Y1</f>
        <v>Wayne Rooney - England</v>
      </c>
    </row>
    <row r="2" spans="1:22" x14ac:dyDescent="0.2">
      <c r="A2" s="10"/>
      <c r="B2" s="10" t="s">
        <v>38</v>
      </c>
      <c r="C2" s="62"/>
      <c r="D2" s="10"/>
      <c r="E2" s="18">
        <f>COUNT(E6:E202)</f>
        <v>147</v>
      </c>
      <c r="F2" s="12">
        <f>SUM(F6:F223)</f>
        <v>11</v>
      </c>
      <c r="G2" s="12">
        <f t="shared" ref="G2:U2" si="0">SUM(G6:G223)</f>
        <v>9</v>
      </c>
      <c r="H2" s="12">
        <f t="shared" si="0"/>
        <v>7</v>
      </c>
      <c r="I2" s="12">
        <f t="shared" si="0"/>
        <v>10</v>
      </c>
      <c r="J2" s="12">
        <f t="shared" si="0"/>
        <v>11</v>
      </c>
      <c r="K2" s="12">
        <f t="shared" si="0"/>
        <v>9</v>
      </c>
      <c r="L2" s="12">
        <f t="shared" si="0"/>
        <v>10</v>
      </c>
      <c r="M2" s="13">
        <f t="shared" si="0"/>
        <v>10</v>
      </c>
      <c r="N2" s="12">
        <f t="shared" si="0"/>
        <v>9</v>
      </c>
      <c r="O2" s="12">
        <f t="shared" si="0"/>
        <v>9</v>
      </c>
      <c r="P2" s="12">
        <f t="shared" si="0"/>
        <v>9</v>
      </c>
      <c r="Q2" s="12">
        <f t="shared" si="0"/>
        <v>9</v>
      </c>
      <c r="R2" s="12">
        <f t="shared" si="0"/>
        <v>8</v>
      </c>
      <c r="S2" s="12">
        <f t="shared" si="0"/>
        <v>8</v>
      </c>
      <c r="T2" s="12">
        <f t="shared" si="0"/>
        <v>8</v>
      </c>
      <c r="U2" s="12">
        <f t="shared" si="0"/>
        <v>10</v>
      </c>
    </row>
    <row r="3" spans="1:22" x14ac:dyDescent="0.2">
      <c r="A3" s="10"/>
      <c r="B3" s="10"/>
      <c r="C3" s="62"/>
      <c r="D3" s="10"/>
      <c r="E3" s="18"/>
      <c r="F3" s="14"/>
      <c r="G3" s="12"/>
      <c r="H3" s="12"/>
      <c r="I3" s="12"/>
      <c r="J3" s="12"/>
      <c r="K3" s="12"/>
      <c r="L3" s="12"/>
      <c r="M3" s="13"/>
      <c r="N3" s="12"/>
      <c r="O3" s="12"/>
      <c r="P3" s="12"/>
      <c r="Q3" s="12"/>
      <c r="R3" s="12"/>
      <c r="S3" s="12"/>
      <c r="T3" s="12"/>
      <c r="U3" s="12"/>
    </row>
    <row r="4" spans="1:22" x14ac:dyDescent="0.2">
      <c r="A4" s="10"/>
      <c r="B4" s="10"/>
      <c r="C4" s="62"/>
      <c r="D4" s="10"/>
      <c r="E4" s="18"/>
      <c r="F4" s="15">
        <f>COUNTIF($E$6:$E$199,1)</f>
        <v>11</v>
      </c>
      <c r="G4" s="15">
        <f>COUNTIF($E$6:$E$152,2)</f>
        <v>9</v>
      </c>
      <c r="H4" s="15">
        <f>COUNTIF($E$6:$E$152,3)</f>
        <v>7</v>
      </c>
      <c r="I4" s="15">
        <f>COUNTIF($E$6:$E$152,4)</f>
        <v>10</v>
      </c>
      <c r="J4" s="15">
        <f>COUNTIF($E$6:$E$152,5)</f>
        <v>11</v>
      </c>
      <c r="K4" s="15">
        <f>COUNTIF($E$6:$E$152,6)</f>
        <v>9</v>
      </c>
      <c r="L4" s="15">
        <f>COUNTIF($E$6:$E$152,7)</f>
        <v>10</v>
      </c>
      <c r="M4" s="15">
        <f>COUNTIF($E$6:$E$152,8)</f>
        <v>10</v>
      </c>
      <c r="N4" s="15">
        <f>COUNTIF($E$6:$E$152,9)</f>
        <v>9</v>
      </c>
      <c r="O4" s="15">
        <f>COUNTIF($E$6:$E$152,10)</f>
        <v>9</v>
      </c>
      <c r="P4" s="15">
        <f>COUNTIF($E$6:$E$152,11)</f>
        <v>9</v>
      </c>
      <c r="Q4" s="15">
        <f>COUNTIF($E$6:$E$152,12)</f>
        <v>9</v>
      </c>
      <c r="R4" s="15">
        <f>COUNTIF($E$6:$E$152,13)</f>
        <v>8</v>
      </c>
      <c r="S4" s="15">
        <f>COUNTIF($E$6:$E$201,14)</f>
        <v>8</v>
      </c>
      <c r="T4" s="15">
        <f>COUNTIF($E$6:$E$152,15)</f>
        <v>8</v>
      </c>
      <c r="U4" s="15">
        <f>COUNTIF($E$6:$E$152,16)</f>
        <v>10</v>
      </c>
    </row>
    <row r="5" spans="1:22" x14ac:dyDescent="0.2">
      <c r="B5" s="10" t="s">
        <v>451</v>
      </c>
      <c r="C5" s="62" t="s">
        <v>452</v>
      </c>
      <c r="D5" s="10" t="s">
        <v>453</v>
      </c>
      <c r="E5" s="10"/>
      <c r="F5" s="16">
        <v>1</v>
      </c>
      <c r="G5" s="16">
        <v>2</v>
      </c>
      <c r="H5" s="16">
        <v>3</v>
      </c>
      <c r="I5" s="16">
        <v>4</v>
      </c>
      <c r="J5" s="16">
        <v>5</v>
      </c>
      <c r="K5" s="16">
        <v>6</v>
      </c>
      <c r="L5" s="16">
        <v>7</v>
      </c>
      <c r="M5" s="16">
        <v>8</v>
      </c>
      <c r="N5" s="16">
        <v>9</v>
      </c>
      <c r="O5" s="16">
        <v>10</v>
      </c>
      <c r="P5" s="16">
        <v>11</v>
      </c>
      <c r="Q5" s="16">
        <v>12</v>
      </c>
      <c r="R5" s="16">
        <v>13</v>
      </c>
      <c r="S5" s="16">
        <v>14</v>
      </c>
      <c r="T5" s="16">
        <v>15</v>
      </c>
      <c r="U5" s="16">
        <v>16</v>
      </c>
      <c r="V5" s="23" t="s">
        <v>58</v>
      </c>
    </row>
    <row r="6" spans="1:22" x14ac:dyDescent="0.2">
      <c r="A6" s="17" t="s">
        <v>39</v>
      </c>
      <c r="B6" s="68" t="s">
        <v>164</v>
      </c>
      <c r="C6" s="68" t="s">
        <v>165</v>
      </c>
      <c r="D6" s="10" t="s">
        <v>54</v>
      </c>
      <c r="E6" s="33">
        <v>9</v>
      </c>
      <c r="F6" s="20" t="str">
        <f t="shared" ref="F6:U15" si="1">IF($E6=F$5,1,"")</f>
        <v/>
      </c>
      <c r="G6" s="20" t="str">
        <f t="shared" si="1"/>
        <v/>
      </c>
      <c r="H6" s="20" t="str">
        <f t="shared" si="1"/>
        <v/>
      </c>
      <c r="I6" s="20" t="str">
        <f t="shared" si="1"/>
        <v/>
      </c>
      <c r="J6" s="20" t="str">
        <f t="shared" si="1"/>
        <v/>
      </c>
      <c r="K6" s="20" t="str">
        <f t="shared" si="1"/>
        <v/>
      </c>
      <c r="L6" s="20" t="str">
        <f t="shared" si="1"/>
        <v/>
      </c>
      <c r="M6" s="20" t="str">
        <f t="shared" si="1"/>
        <v/>
      </c>
      <c r="N6" s="20">
        <f t="shared" si="1"/>
        <v>1</v>
      </c>
      <c r="O6" s="20" t="str">
        <f t="shared" si="1"/>
        <v/>
      </c>
      <c r="P6" s="20" t="str">
        <f t="shared" si="1"/>
        <v/>
      </c>
      <c r="Q6" s="20" t="str">
        <f t="shared" si="1"/>
        <v/>
      </c>
      <c r="R6" s="20" t="str">
        <f t="shared" si="1"/>
        <v/>
      </c>
      <c r="S6" s="20" t="str">
        <f t="shared" si="1"/>
        <v/>
      </c>
      <c r="T6" s="20" t="str">
        <f t="shared" si="1"/>
        <v/>
      </c>
      <c r="U6" s="20" t="str">
        <f t="shared" si="1"/>
        <v/>
      </c>
      <c r="V6" s="32" t="str">
        <f>IF(E6=0,"",INDEX(Gruppe_Raum!$A$1:$B$16,MATCH(E6,Gruppe_Raum!$A$1:$A$16,),2))</f>
        <v>3a, Frau Brachet</v>
      </c>
    </row>
    <row r="7" spans="1:22" x14ac:dyDescent="0.2">
      <c r="A7" s="17" t="s">
        <v>39</v>
      </c>
      <c r="B7" s="68" t="s">
        <v>166</v>
      </c>
      <c r="C7" s="68" t="s">
        <v>167</v>
      </c>
      <c r="D7" s="10" t="s">
        <v>41</v>
      </c>
      <c r="E7" s="33">
        <v>6</v>
      </c>
      <c r="F7" s="20" t="str">
        <f t="shared" si="1"/>
        <v/>
      </c>
      <c r="G7" s="20" t="str">
        <f t="shared" si="1"/>
        <v/>
      </c>
      <c r="H7" s="20" t="str">
        <f t="shared" si="1"/>
        <v/>
      </c>
      <c r="I7" s="20" t="str">
        <f t="shared" si="1"/>
        <v/>
      </c>
      <c r="J7" s="20" t="str">
        <f t="shared" si="1"/>
        <v/>
      </c>
      <c r="K7" s="20">
        <f t="shared" si="1"/>
        <v>1</v>
      </c>
      <c r="L7" s="20" t="str">
        <f t="shared" si="1"/>
        <v/>
      </c>
      <c r="M7" s="20" t="str">
        <f t="shared" si="1"/>
        <v/>
      </c>
      <c r="N7" s="20" t="str">
        <f t="shared" si="1"/>
        <v/>
      </c>
      <c r="O7" s="20" t="str">
        <f t="shared" si="1"/>
        <v/>
      </c>
      <c r="P7" s="20" t="str">
        <f t="shared" si="1"/>
        <v/>
      </c>
      <c r="Q7" s="20" t="str">
        <f t="shared" si="1"/>
        <v/>
      </c>
      <c r="R7" s="20" t="str">
        <f t="shared" si="1"/>
        <v/>
      </c>
      <c r="S7" s="20" t="str">
        <f t="shared" si="1"/>
        <v/>
      </c>
      <c r="T7" s="20" t="str">
        <f t="shared" si="1"/>
        <v/>
      </c>
      <c r="U7" s="20" t="str">
        <f t="shared" si="1"/>
        <v/>
      </c>
      <c r="V7" s="32" t="str">
        <f>IF(E7=0,"",INDEX(Gruppe_Raum!$A$1:$B$16,MATCH(E7,Gruppe_Raum!$A$1:$A$16,),2))</f>
        <v>2a, Frau Oftermond</v>
      </c>
    </row>
    <row r="8" spans="1:22" x14ac:dyDescent="0.2">
      <c r="A8" s="17" t="s">
        <v>39</v>
      </c>
      <c r="B8" s="68" t="s">
        <v>168</v>
      </c>
      <c r="C8" s="68" t="s">
        <v>169</v>
      </c>
      <c r="D8" s="10" t="s">
        <v>47</v>
      </c>
      <c r="E8" s="33">
        <v>14</v>
      </c>
      <c r="F8" s="20" t="str">
        <f t="shared" si="1"/>
        <v/>
      </c>
      <c r="G8" s="20" t="str">
        <f t="shared" si="1"/>
        <v/>
      </c>
      <c r="H8" s="20" t="str">
        <f t="shared" si="1"/>
        <v/>
      </c>
      <c r="I8" s="20" t="str">
        <f t="shared" si="1"/>
        <v/>
      </c>
      <c r="J8" s="20" t="str">
        <f t="shared" si="1"/>
        <v/>
      </c>
      <c r="K8" s="20" t="str">
        <f t="shared" si="1"/>
        <v/>
      </c>
      <c r="L8" s="20" t="str">
        <f t="shared" si="1"/>
        <v/>
      </c>
      <c r="M8" s="20" t="str">
        <f t="shared" si="1"/>
        <v/>
      </c>
      <c r="N8" s="20" t="str">
        <f t="shared" si="1"/>
        <v/>
      </c>
      <c r="O8" s="20" t="str">
        <f t="shared" si="1"/>
        <v/>
      </c>
      <c r="P8" s="20" t="str">
        <f t="shared" si="1"/>
        <v/>
      </c>
      <c r="Q8" s="20" t="str">
        <f t="shared" si="1"/>
        <v/>
      </c>
      <c r="R8" s="20" t="str">
        <f t="shared" si="1"/>
        <v/>
      </c>
      <c r="S8" s="20">
        <f t="shared" si="1"/>
        <v>1</v>
      </c>
      <c r="T8" s="20" t="str">
        <f t="shared" si="1"/>
        <v/>
      </c>
      <c r="U8" s="20" t="str">
        <f t="shared" si="1"/>
        <v/>
      </c>
      <c r="V8" s="32" t="str">
        <f>IF(E8=0,"",INDEX(Gruppe_Raum!$A$1:$B$16,MATCH(E8,Gruppe_Raum!$A$1:$A$16,),2))</f>
        <v>4a, Herr Ernting</v>
      </c>
    </row>
    <row r="9" spans="1:22" x14ac:dyDescent="0.2">
      <c r="A9" s="17" t="s">
        <v>39</v>
      </c>
      <c r="B9" s="68" t="s">
        <v>170</v>
      </c>
      <c r="C9" s="68" t="s">
        <v>171</v>
      </c>
      <c r="D9" s="10" t="s">
        <v>42</v>
      </c>
      <c r="E9" s="33">
        <v>2</v>
      </c>
      <c r="F9" s="20" t="str">
        <f t="shared" si="1"/>
        <v/>
      </c>
      <c r="G9" s="20">
        <f t="shared" si="1"/>
        <v>1</v>
      </c>
      <c r="H9" s="20" t="str">
        <f t="shared" si="1"/>
        <v/>
      </c>
      <c r="I9" s="20" t="str">
        <f t="shared" si="1"/>
        <v/>
      </c>
      <c r="J9" s="20" t="str">
        <f t="shared" si="1"/>
        <v/>
      </c>
      <c r="K9" s="20" t="str">
        <f t="shared" si="1"/>
        <v/>
      </c>
      <c r="L9" s="20" t="str">
        <f t="shared" si="1"/>
        <v/>
      </c>
      <c r="M9" s="20" t="str">
        <f t="shared" si="1"/>
        <v/>
      </c>
      <c r="N9" s="20" t="str">
        <f t="shared" si="1"/>
        <v/>
      </c>
      <c r="O9" s="20" t="str">
        <f t="shared" si="1"/>
        <v/>
      </c>
      <c r="P9" s="20" t="str">
        <f t="shared" si="1"/>
        <v/>
      </c>
      <c r="Q9" s="20" t="str">
        <f t="shared" si="1"/>
        <v/>
      </c>
      <c r="R9" s="20" t="str">
        <f t="shared" si="1"/>
        <v/>
      </c>
      <c r="S9" s="20" t="str">
        <f t="shared" si="1"/>
        <v/>
      </c>
      <c r="T9" s="20" t="str">
        <f t="shared" si="1"/>
        <v/>
      </c>
      <c r="U9" s="20" t="str">
        <f t="shared" si="1"/>
        <v/>
      </c>
      <c r="V9" s="32" t="str">
        <f>IF(E9=0,"",INDEX(Gruppe_Raum!$A$1:$B$16,MATCH(E9,Gruppe_Raum!$A$1:$A$16,),2))</f>
        <v>1a, Frau Hornung</v>
      </c>
    </row>
    <row r="10" spans="1:22" x14ac:dyDescent="0.2">
      <c r="A10" s="17" t="s">
        <v>39</v>
      </c>
      <c r="B10" s="68" t="s">
        <v>172</v>
      </c>
      <c r="C10" s="68" t="s">
        <v>173</v>
      </c>
      <c r="D10" s="10" t="s">
        <v>41</v>
      </c>
      <c r="E10" s="33">
        <v>8</v>
      </c>
      <c r="F10" s="20" t="str">
        <f t="shared" si="1"/>
        <v/>
      </c>
      <c r="G10" s="20" t="str">
        <f t="shared" si="1"/>
        <v/>
      </c>
      <c r="H10" s="20" t="str">
        <f t="shared" si="1"/>
        <v/>
      </c>
      <c r="I10" s="20" t="str">
        <f t="shared" si="1"/>
        <v/>
      </c>
      <c r="J10" s="20" t="str">
        <f t="shared" si="1"/>
        <v/>
      </c>
      <c r="K10" s="20" t="str">
        <f t="shared" si="1"/>
        <v/>
      </c>
      <c r="L10" s="20" t="str">
        <f t="shared" si="1"/>
        <v/>
      </c>
      <c r="M10" s="20">
        <f t="shared" si="1"/>
        <v>1</v>
      </c>
      <c r="N10" s="20" t="str">
        <f t="shared" si="1"/>
        <v/>
      </c>
      <c r="O10" s="20" t="str">
        <f t="shared" si="1"/>
        <v/>
      </c>
      <c r="P10" s="20" t="str">
        <f t="shared" si="1"/>
        <v/>
      </c>
      <c r="Q10" s="20" t="str">
        <f t="shared" si="1"/>
        <v/>
      </c>
      <c r="R10" s="20" t="str">
        <f t="shared" si="1"/>
        <v/>
      </c>
      <c r="S10" s="20" t="str">
        <f t="shared" si="1"/>
        <v/>
      </c>
      <c r="T10" s="20" t="str">
        <f t="shared" si="1"/>
        <v/>
      </c>
      <c r="U10" s="20" t="str">
        <f t="shared" si="1"/>
        <v/>
      </c>
      <c r="V10" s="32" t="str">
        <f>IF(E10=0,"",INDEX(Gruppe_Raum!$A$1:$B$16,MATCH(E10,Gruppe_Raum!$A$1:$A$16,),2))</f>
        <v>2b, Frau Wonnemond</v>
      </c>
    </row>
    <row r="11" spans="1:22" x14ac:dyDescent="0.2">
      <c r="A11" s="17" t="s">
        <v>39</v>
      </c>
      <c r="B11" s="68" t="s">
        <v>174</v>
      </c>
      <c r="C11" s="68" t="s">
        <v>175</v>
      </c>
      <c r="D11" s="10" t="s">
        <v>45</v>
      </c>
      <c r="E11" s="33">
        <v>15</v>
      </c>
      <c r="F11" s="20" t="str">
        <f t="shared" si="1"/>
        <v/>
      </c>
      <c r="G11" s="20" t="str">
        <f t="shared" si="1"/>
        <v/>
      </c>
      <c r="H11" s="20" t="str">
        <f t="shared" si="1"/>
        <v/>
      </c>
      <c r="I11" s="20" t="str">
        <f t="shared" si="1"/>
        <v/>
      </c>
      <c r="J11" s="20" t="str">
        <f t="shared" si="1"/>
        <v/>
      </c>
      <c r="K11" s="20" t="str">
        <f t="shared" si="1"/>
        <v/>
      </c>
      <c r="L11" s="20" t="str">
        <f t="shared" si="1"/>
        <v/>
      </c>
      <c r="M11" s="20" t="str">
        <f t="shared" si="1"/>
        <v/>
      </c>
      <c r="N11" s="20" t="str">
        <f t="shared" si="1"/>
        <v/>
      </c>
      <c r="O11" s="20" t="str">
        <f t="shared" si="1"/>
        <v/>
      </c>
      <c r="P11" s="20" t="str">
        <f t="shared" si="1"/>
        <v/>
      </c>
      <c r="Q11" s="20" t="str">
        <f t="shared" si="1"/>
        <v/>
      </c>
      <c r="R11" s="20" t="str">
        <f t="shared" si="1"/>
        <v/>
      </c>
      <c r="S11" s="20" t="str">
        <f t="shared" si="1"/>
        <v/>
      </c>
      <c r="T11" s="20">
        <f t="shared" si="1"/>
        <v>1</v>
      </c>
      <c r="U11" s="20" t="str">
        <f t="shared" si="1"/>
        <v/>
      </c>
      <c r="V11" s="32" t="str">
        <f>IF(E11=0,"",INDEX(Gruppe_Raum!$A$1:$B$16,MATCH(E11,Gruppe_Raum!$A$1:$A$16,),2))</f>
        <v>4b, Frau Scheiding</v>
      </c>
    </row>
    <row r="12" spans="1:22" x14ac:dyDescent="0.2">
      <c r="A12" s="17" t="s">
        <v>39</v>
      </c>
      <c r="B12" s="68" t="s">
        <v>176</v>
      </c>
      <c r="C12" s="68" t="s">
        <v>177</v>
      </c>
      <c r="D12" s="10" t="s">
        <v>45</v>
      </c>
      <c r="E12" s="33">
        <v>5</v>
      </c>
      <c r="F12" s="20" t="str">
        <f t="shared" si="1"/>
        <v/>
      </c>
      <c r="G12" s="20" t="str">
        <f t="shared" si="1"/>
        <v/>
      </c>
      <c r="H12" s="20" t="str">
        <f t="shared" si="1"/>
        <v/>
      </c>
      <c r="I12" s="20" t="str">
        <f t="shared" si="1"/>
        <v/>
      </c>
      <c r="J12" s="20">
        <f t="shared" si="1"/>
        <v>1</v>
      </c>
      <c r="K12" s="20" t="str">
        <f t="shared" si="1"/>
        <v/>
      </c>
      <c r="L12" s="20" t="str">
        <f t="shared" si="1"/>
        <v/>
      </c>
      <c r="M12" s="20" t="str">
        <f t="shared" si="1"/>
        <v/>
      </c>
      <c r="N12" s="20" t="str">
        <f t="shared" si="1"/>
        <v/>
      </c>
      <c r="O12" s="20" t="str">
        <f t="shared" si="1"/>
        <v/>
      </c>
      <c r="P12" s="20" t="str">
        <f t="shared" si="1"/>
        <v/>
      </c>
      <c r="Q12" s="20" t="str">
        <f t="shared" si="1"/>
        <v/>
      </c>
      <c r="R12" s="20" t="str">
        <f t="shared" si="1"/>
        <v/>
      </c>
      <c r="S12" s="20" t="str">
        <f t="shared" si="1"/>
        <v/>
      </c>
      <c r="T12" s="20" t="str">
        <f t="shared" si="1"/>
        <v/>
      </c>
      <c r="U12" s="20" t="str">
        <f t="shared" si="1"/>
        <v/>
      </c>
      <c r="V12" s="32" t="str">
        <f>IF(E12=0,"",INDEX(Gruppe_Raum!$A$1:$B$16,MATCH(E12,Gruppe_Raum!$A$1:$A$16,),2))</f>
        <v>2a, Frau Oftermond</v>
      </c>
    </row>
    <row r="13" spans="1:22" x14ac:dyDescent="0.2">
      <c r="A13" s="17" t="s">
        <v>39</v>
      </c>
      <c r="B13" s="68" t="s">
        <v>178</v>
      </c>
      <c r="C13" s="68" t="s">
        <v>179</v>
      </c>
      <c r="D13" s="10" t="s">
        <v>43</v>
      </c>
      <c r="E13" s="33">
        <v>7</v>
      </c>
      <c r="F13" s="20" t="str">
        <f t="shared" si="1"/>
        <v/>
      </c>
      <c r="G13" s="20" t="str">
        <f t="shared" si="1"/>
        <v/>
      </c>
      <c r="H13" s="20" t="str">
        <f t="shared" si="1"/>
        <v/>
      </c>
      <c r="I13" s="20" t="str">
        <f t="shared" si="1"/>
        <v/>
      </c>
      <c r="J13" s="20" t="str">
        <f t="shared" si="1"/>
        <v/>
      </c>
      <c r="K13" s="20" t="str">
        <f t="shared" si="1"/>
        <v/>
      </c>
      <c r="L13" s="20">
        <f t="shared" si="1"/>
        <v>1</v>
      </c>
      <c r="M13" s="20" t="str">
        <f t="shared" si="1"/>
        <v/>
      </c>
      <c r="N13" s="20" t="str">
        <f t="shared" si="1"/>
        <v/>
      </c>
      <c r="O13" s="20" t="str">
        <f t="shared" si="1"/>
        <v/>
      </c>
      <c r="P13" s="20" t="str">
        <f t="shared" si="1"/>
        <v/>
      </c>
      <c r="Q13" s="20" t="str">
        <f t="shared" si="1"/>
        <v/>
      </c>
      <c r="R13" s="20" t="str">
        <f t="shared" si="1"/>
        <v/>
      </c>
      <c r="S13" s="20" t="str">
        <f t="shared" si="1"/>
        <v/>
      </c>
      <c r="T13" s="20" t="str">
        <f t="shared" si="1"/>
        <v/>
      </c>
      <c r="U13" s="20" t="str">
        <f t="shared" si="1"/>
        <v/>
      </c>
      <c r="V13" s="32" t="str">
        <f>IF(E13=0,"",INDEX(Gruppe_Raum!$A$1:$B$16,MATCH(E13,Gruppe_Raum!$A$1:$A$16,),2))</f>
        <v>2b, Frau Wonnemond</v>
      </c>
    </row>
    <row r="14" spans="1:22" x14ac:dyDescent="0.2">
      <c r="A14" s="17" t="s">
        <v>39</v>
      </c>
      <c r="B14" s="68" t="s">
        <v>180</v>
      </c>
      <c r="C14" s="68" t="s">
        <v>181</v>
      </c>
      <c r="D14" s="10" t="s">
        <v>41</v>
      </c>
      <c r="E14" s="33">
        <v>10</v>
      </c>
      <c r="F14" s="20" t="str">
        <f t="shared" si="1"/>
        <v/>
      </c>
      <c r="G14" s="20" t="str">
        <f t="shared" si="1"/>
        <v/>
      </c>
      <c r="H14" s="20" t="str">
        <f t="shared" si="1"/>
        <v/>
      </c>
      <c r="I14" s="20" t="str">
        <f t="shared" si="1"/>
        <v/>
      </c>
      <c r="J14" s="20" t="str">
        <f t="shared" si="1"/>
        <v/>
      </c>
      <c r="K14" s="20" t="str">
        <f t="shared" si="1"/>
        <v/>
      </c>
      <c r="L14" s="20" t="str">
        <f t="shared" si="1"/>
        <v/>
      </c>
      <c r="M14" s="20" t="str">
        <f t="shared" si="1"/>
        <v/>
      </c>
      <c r="N14" s="20" t="str">
        <f t="shared" si="1"/>
        <v/>
      </c>
      <c r="O14" s="20">
        <f t="shared" si="1"/>
        <v>1</v>
      </c>
      <c r="P14" s="20" t="str">
        <f t="shared" si="1"/>
        <v/>
      </c>
      <c r="Q14" s="20" t="str">
        <f t="shared" si="1"/>
        <v/>
      </c>
      <c r="R14" s="20" t="str">
        <f t="shared" si="1"/>
        <v/>
      </c>
      <c r="S14" s="20" t="str">
        <f t="shared" si="1"/>
        <v/>
      </c>
      <c r="T14" s="20" t="str">
        <f t="shared" si="1"/>
        <v/>
      </c>
      <c r="U14" s="20" t="str">
        <f t="shared" si="1"/>
        <v/>
      </c>
      <c r="V14" s="32" t="str">
        <f>IF(E14=0,"",INDEX(Gruppe_Raum!$A$1:$B$16,MATCH(E14,Gruppe_Raum!$A$1:$A$16,),2))</f>
        <v>3a, Frau Brachet</v>
      </c>
    </row>
    <row r="15" spans="1:22" x14ac:dyDescent="0.2">
      <c r="A15" s="17" t="s">
        <v>39</v>
      </c>
      <c r="B15" s="68" t="s">
        <v>182</v>
      </c>
      <c r="C15" s="68" t="s">
        <v>183</v>
      </c>
      <c r="D15" s="10" t="s">
        <v>41</v>
      </c>
      <c r="E15" s="33">
        <v>11</v>
      </c>
      <c r="F15" s="20" t="str">
        <f t="shared" si="1"/>
        <v/>
      </c>
      <c r="G15" s="20" t="str">
        <f t="shared" si="1"/>
        <v/>
      </c>
      <c r="H15" s="20" t="str">
        <f t="shared" si="1"/>
        <v/>
      </c>
      <c r="I15" s="20" t="str">
        <f t="shared" si="1"/>
        <v/>
      </c>
      <c r="J15" s="20" t="str">
        <f t="shared" si="1"/>
        <v/>
      </c>
      <c r="K15" s="20" t="str">
        <f t="shared" si="1"/>
        <v/>
      </c>
      <c r="L15" s="20" t="str">
        <f t="shared" si="1"/>
        <v/>
      </c>
      <c r="M15" s="20" t="str">
        <f t="shared" si="1"/>
        <v/>
      </c>
      <c r="N15" s="20" t="str">
        <f t="shared" si="1"/>
        <v/>
      </c>
      <c r="O15" s="20" t="str">
        <f t="shared" si="1"/>
        <v/>
      </c>
      <c r="P15" s="20">
        <f t="shared" si="1"/>
        <v>1</v>
      </c>
      <c r="Q15" s="20" t="str">
        <f t="shared" si="1"/>
        <v/>
      </c>
      <c r="R15" s="20" t="str">
        <f t="shared" si="1"/>
        <v/>
      </c>
      <c r="S15" s="20" t="str">
        <f t="shared" si="1"/>
        <v/>
      </c>
      <c r="T15" s="20" t="str">
        <f t="shared" si="1"/>
        <v/>
      </c>
      <c r="U15" s="20" t="str">
        <f t="shared" si="1"/>
        <v/>
      </c>
      <c r="V15" s="32" t="str">
        <f>IF(E15=0,"",INDEX(Gruppe_Raum!$A$1:$B$16,MATCH(E15,Gruppe_Raum!$A$1:$A$16,),2))</f>
        <v>3b, Frau Heuert</v>
      </c>
    </row>
    <row r="16" spans="1:22" x14ac:dyDescent="0.2">
      <c r="A16" s="17" t="s">
        <v>39</v>
      </c>
      <c r="B16" s="68" t="s">
        <v>184</v>
      </c>
      <c r="C16" s="68" t="s">
        <v>185</v>
      </c>
      <c r="D16" s="10" t="s">
        <v>43</v>
      </c>
      <c r="E16" s="33">
        <v>8</v>
      </c>
      <c r="F16" s="20" t="str">
        <f t="shared" ref="F16:U24" si="2">IF($E16=F$5,1,"")</f>
        <v/>
      </c>
      <c r="G16" s="20" t="str">
        <f t="shared" si="2"/>
        <v/>
      </c>
      <c r="H16" s="20" t="str">
        <f t="shared" si="2"/>
        <v/>
      </c>
      <c r="I16" s="20" t="str">
        <f t="shared" si="2"/>
        <v/>
      </c>
      <c r="J16" s="20" t="str">
        <f t="shared" si="2"/>
        <v/>
      </c>
      <c r="K16" s="20" t="str">
        <f t="shared" si="2"/>
        <v/>
      </c>
      <c r="L16" s="20" t="str">
        <f t="shared" si="2"/>
        <v/>
      </c>
      <c r="M16" s="20">
        <f t="shared" si="2"/>
        <v>1</v>
      </c>
      <c r="N16" s="20" t="str">
        <f t="shared" si="2"/>
        <v/>
      </c>
      <c r="O16" s="20" t="str">
        <f t="shared" si="2"/>
        <v/>
      </c>
      <c r="P16" s="20" t="str">
        <f t="shared" si="2"/>
        <v/>
      </c>
      <c r="Q16" s="20" t="str">
        <f t="shared" si="2"/>
        <v/>
      </c>
      <c r="R16" s="20" t="str">
        <f t="shared" si="2"/>
        <v/>
      </c>
      <c r="S16" s="20" t="str">
        <f t="shared" si="2"/>
        <v/>
      </c>
      <c r="T16" s="20" t="str">
        <f t="shared" si="2"/>
        <v/>
      </c>
      <c r="U16" s="20" t="str">
        <f t="shared" si="2"/>
        <v/>
      </c>
      <c r="V16" s="32" t="str">
        <f>IF(E16=0,"",INDEX(Gruppe_Raum!$A$1:$B$16,MATCH(E16,Gruppe_Raum!$A$1:$A$16,),2))</f>
        <v>2b, Frau Wonnemond</v>
      </c>
    </row>
    <row r="17" spans="1:22" x14ac:dyDescent="0.2">
      <c r="A17" s="17" t="s">
        <v>39</v>
      </c>
      <c r="B17" s="68" t="s">
        <v>186</v>
      </c>
      <c r="C17" s="68" t="s">
        <v>187</v>
      </c>
      <c r="D17" s="10" t="s">
        <v>54</v>
      </c>
      <c r="E17" s="33">
        <v>12</v>
      </c>
      <c r="F17" s="20" t="str">
        <f t="shared" si="2"/>
        <v/>
      </c>
      <c r="G17" s="20" t="str">
        <f t="shared" si="2"/>
        <v/>
      </c>
      <c r="H17" s="20" t="str">
        <f t="shared" si="2"/>
        <v/>
      </c>
      <c r="I17" s="20" t="str">
        <f t="shared" si="2"/>
        <v/>
      </c>
      <c r="J17" s="20" t="str">
        <f t="shared" si="2"/>
        <v/>
      </c>
      <c r="K17" s="20" t="str">
        <f t="shared" si="2"/>
        <v/>
      </c>
      <c r="L17" s="20" t="str">
        <f t="shared" si="2"/>
        <v/>
      </c>
      <c r="M17" s="20" t="str">
        <f t="shared" si="2"/>
        <v/>
      </c>
      <c r="N17" s="20" t="str">
        <f t="shared" si="2"/>
        <v/>
      </c>
      <c r="O17" s="20" t="str">
        <f t="shared" si="2"/>
        <v/>
      </c>
      <c r="P17" s="20" t="str">
        <f t="shared" si="2"/>
        <v/>
      </c>
      <c r="Q17" s="20">
        <f t="shared" si="2"/>
        <v>1</v>
      </c>
      <c r="R17" s="20" t="str">
        <f t="shared" si="2"/>
        <v/>
      </c>
      <c r="S17" s="20" t="str">
        <f t="shared" si="2"/>
        <v/>
      </c>
      <c r="T17" s="20" t="str">
        <f t="shared" si="2"/>
        <v/>
      </c>
      <c r="U17" s="20" t="str">
        <f t="shared" si="2"/>
        <v/>
      </c>
      <c r="V17" s="32" t="str">
        <f>IF(E17=0,"",INDEX(Gruppe_Raum!$A$1:$B$16,MATCH(E17,Gruppe_Raum!$A$1:$A$16,),2))</f>
        <v>3b, Frau Heuert</v>
      </c>
    </row>
    <row r="18" spans="1:22" x14ac:dyDescent="0.2">
      <c r="A18" s="17" t="s">
        <v>39</v>
      </c>
      <c r="B18" s="68" t="s">
        <v>188</v>
      </c>
      <c r="C18" s="68" t="s">
        <v>189</v>
      </c>
      <c r="D18" s="10" t="s">
        <v>41</v>
      </c>
      <c r="E18" s="33">
        <v>5</v>
      </c>
      <c r="F18" s="20" t="str">
        <f t="shared" si="2"/>
        <v/>
      </c>
      <c r="G18" s="20" t="str">
        <f t="shared" si="2"/>
        <v/>
      </c>
      <c r="H18" s="20" t="str">
        <f t="shared" si="2"/>
        <v/>
      </c>
      <c r="I18" s="20" t="str">
        <f t="shared" si="2"/>
        <v/>
      </c>
      <c r="J18" s="20">
        <f t="shared" si="2"/>
        <v>1</v>
      </c>
      <c r="K18" s="20" t="str">
        <f t="shared" si="2"/>
        <v/>
      </c>
      <c r="L18" s="20" t="str">
        <f t="shared" si="2"/>
        <v/>
      </c>
      <c r="M18" s="20" t="str">
        <f t="shared" si="2"/>
        <v/>
      </c>
      <c r="N18" s="20" t="str">
        <f t="shared" si="2"/>
        <v/>
      </c>
      <c r="O18" s="20" t="str">
        <f t="shared" si="2"/>
        <v/>
      </c>
      <c r="P18" s="20" t="str">
        <f t="shared" si="2"/>
        <v/>
      </c>
      <c r="Q18" s="20" t="str">
        <f t="shared" si="2"/>
        <v/>
      </c>
      <c r="R18" s="20" t="str">
        <f t="shared" si="2"/>
        <v/>
      </c>
      <c r="S18" s="20" t="str">
        <f t="shared" si="2"/>
        <v/>
      </c>
      <c r="T18" s="20" t="str">
        <f t="shared" si="2"/>
        <v/>
      </c>
      <c r="U18" s="20" t="str">
        <f t="shared" si="2"/>
        <v/>
      </c>
      <c r="V18" s="32" t="str">
        <f>IF(E18=0,"",INDEX(Gruppe_Raum!$A$1:$B$16,MATCH(E18,Gruppe_Raum!$A$1:$A$16,),2))</f>
        <v>2a, Frau Oftermond</v>
      </c>
    </row>
    <row r="19" spans="1:22" x14ac:dyDescent="0.2">
      <c r="A19" s="17" t="s">
        <v>39</v>
      </c>
      <c r="B19" s="68" t="s">
        <v>190</v>
      </c>
      <c r="C19" s="68" t="s">
        <v>191</v>
      </c>
      <c r="D19" s="10" t="s">
        <v>45</v>
      </c>
      <c r="E19" s="33">
        <v>4</v>
      </c>
      <c r="F19" s="20" t="str">
        <f t="shared" si="2"/>
        <v/>
      </c>
      <c r="G19" s="20" t="str">
        <f t="shared" si="2"/>
        <v/>
      </c>
      <c r="H19" s="20" t="str">
        <f t="shared" si="2"/>
        <v/>
      </c>
      <c r="I19" s="20">
        <f t="shared" si="2"/>
        <v>1</v>
      </c>
      <c r="J19" s="20" t="str">
        <f t="shared" si="2"/>
        <v/>
      </c>
      <c r="K19" s="20" t="str">
        <f t="shared" si="2"/>
        <v/>
      </c>
      <c r="L19" s="20" t="str">
        <f t="shared" si="2"/>
        <v/>
      </c>
      <c r="M19" s="20" t="str">
        <f t="shared" si="2"/>
        <v/>
      </c>
      <c r="N19" s="20" t="str">
        <f t="shared" si="2"/>
        <v/>
      </c>
      <c r="O19" s="20" t="str">
        <f t="shared" si="2"/>
        <v/>
      </c>
      <c r="P19" s="20" t="str">
        <f t="shared" si="2"/>
        <v/>
      </c>
      <c r="Q19" s="20" t="str">
        <f t="shared" si="2"/>
        <v/>
      </c>
      <c r="R19" s="20" t="str">
        <f t="shared" si="2"/>
        <v/>
      </c>
      <c r="S19" s="20" t="str">
        <f t="shared" si="2"/>
        <v/>
      </c>
      <c r="T19" s="20" t="str">
        <f t="shared" si="2"/>
        <v/>
      </c>
      <c r="U19" s="20" t="str">
        <f t="shared" si="2"/>
        <v/>
      </c>
      <c r="V19" s="32" t="str">
        <f>IF(E19=0,"",INDEX(Gruppe_Raum!$A$1:$B$16,MATCH(E19,Gruppe_Raum!$A$1:$A$16,),2))</f>
        <v>1b, Frau Lenzing</v>
      </c>
    </row>
    <row r="20" spans="1:22" x14ac:dyDescent="0.2">
      <c r="A20" s="17" t="s">
        <v>39</v>
      </c>
      <c r="B20" s="68" t="s">
        <v>192</v>
      </c>
      <c r="C20" s="68" t="s">
        <v>193</v>
      </c>
      <c r="D20" s="10" t="s">
        <v>41</v>
      </c>
      <c r="E20" s="33">
        <v>16</v>
      </c>
      <c r="F20" s="20" t="str">
        <f t="shared" si="2"/>
        <v/>
      </c>
      <c r="G20" s="20" t="str">
        <f t="shared" si="2"/>
        <v/>
      </c>
      <c r="H20" s="20" t="str">
        <f t="shared" si="2"/>
        <v/>
      </c>
      <c r="I20" s="20" t="str">
        <f t="shared" si="2"/>
        <v/>
      </c>
      <c r="J20" s="20" t="str">
        <f t="shared" si="2"/>
        <v/>
      </c>
      <c r="K20" s="20" t="str">
        <f t="shared" si="2"/>
        <v/>
      </c>
      <c r="L20" s="20" t="str">
        <f t="shared" si="2"/>
        <v/>
      </c>
      <c r="M20" s="20" t="str">
        <f t="shared" si="2"/>
        <v/>
      </c>
      <c r="N20" s="20" t="str">
        <f t="shared" si="2"/>
        <v/>
      </c>
      <c r="O20" s="20" t="str">
        <f t="shared" si="2"/>
        <v/>
      </c>
      <c r="P20" s="20" t="str">
        <f t="shared" si="2"/>
        <v/>
      </c>
      <c r="Q20" s="20" t="str">
        <f t="shared" si="2"/>
        <v/>
      </c>
      <c r="R20" s="20" t="str">
        <f t="shared" si="2"/>
        <v/>
      </c>
      <c r="S20" s="20" t="str">
        <f t="shared" si="2"/>
        <v/>
      </c>
      <c r="T20" s="20" t="str">
        <f t="shared" si="2"/>
        <v/>
      </c>
      <c r="U20" s="20">
        <f t="shared" si="2"/>
        <v>1</v>
      </c>
      <c r="V20" s="32" t="str">
        <f>IF(E20=0,"",INDEX(Gruppe_Raum!$A$1:$B$16,MATCH(E20,Gruppe_Raum!$A$1:$A$16,),2))</f>
        <v>4b, Frau Scheiding</v>
      </c>
    </row>
    <row r="21" spans="1:22" x14ac:dyDescent="0.2">
      <c r="A21" s="17" t="s">
        <v>39</v>
      </c>
      <c r="B21" s="68" t="s">
        <v>194</v>
      </c>
      <c r="C21" s="68" t="s">
        <v>195</v>
      </c>
      <c r="D21" s="10" t="s">
        <v>41</v>
      </c>
      <c r="E21" s="33">
        <v>1</v>
      </c>
      <c r="F21" s="20">
        <f t="shared" si="2"/>
        <v>1</v>
      </c>
      <c r="G21" s="20" t="str">
        <f t="shared" si="2"/>
        <v/>
      </c>
      <c r="H21" s="20" t="str">
        <f t="shared" si="2"/>
        <v/>
      </c>
      <c r="I21" s="20" t="str">
        <f t="shared" si="2"/>
        <v/>
      </c>
      <c r="J21" s="20" t="str">
        <f t="shared" si="2"/>
        <v/>
      </c>
      <c r="K21" s="20" t="str">
        <f t="shared" si="2"/>
        <v/>
      </c>
      <c r="L21" s="20" t="str">
        <f t="shared" si="2"/>
        <v/>
      </c>
      <c r="M21" s="20" t="str">
        <f t="shared" si="2"/>
        <v/>
      </c>
      <c r="N21" s="20" t="str">
        <f t="shared" si="2"/>
        <v/>
      </c>
      <c r="O21" s="20" t="str">
        <f t="shared" si="2"/>
        <v/>
      </c>
      <c r="P21" s="20" t="str">
        <f t="shared" si="2"/>
        <v/>
      </c>
      <c r="Q21" s="20" t="str">
        <f t="shared" si="2"/>
        <v/>
      </c>
      <c r="R21" s="20" t="str">
        <f t="shared" si="2"/>
        <v/>
      </c>
      <c r="S21" s="20" t="str">
        <f t="shared" si="2"/>
        <v/>
      </c>
      <c r="T21" s="20" t="str">
        <f t="shared" si="2"/>
        <v/>
      </c>
      <c r="U21" s="20" t="str">
        <f t="shared" si="2"/>
        <v/>
      </c>
      <c r="V21" s="32" t="str">
        <f>IF(E21=0,"",INDEX(Gruppe_Raum!$A$1:$B$16,MATCH(E21,Gruppe_Raum!$A$1:$A$16,),2))</f>
        <v>1a, Frau Hornung</v>
      </c>
    </row>
    <row r="22" spans="1:22" x14ac:dyDescent="0.2">
      <c r="A22" s="17" t="s">
        <v>39</v>
      </c>
      <c r="B22" s="68" t="s">
        <v>196</v>
      </c>
      <c r="C22" s="68" t="s">
        <v>197</v>
      </c>
      <c r="D22" s="10" t="s">
        <v>45</v>
      </c>
      <c r="E22" s="33">
        <v>1</v>
      </c>
      <c r="F22" s="20">
        <f t="shared" si="2"/>
        <v>1</v>
      </c>
      <c r="G22" s="20" t="str">
        <f t="shared" si="2"/>
        <v/>
      </c>
      <c r="H22" s="20" t="str">
        <f t="shared" si="2"/>
        <v/>
      </c>
      <c r="I22" s="20" t="str">
        <f t="shared" si="2"/>
        <v/>
      </c>
      <c r="J22" s="20" t="str">
        <f t="shared" si="2"/>
        <v/>
      </c>
      <c r="K22" s="20" t="str">
        <f t="shared" si="2"/>
        <v/>
      </c>
      <c r="L22" s="20" t="str">
        <f t="shared" si="2"/>
        <v/>
      </c>
      <c r="M22" s="20" t="str">
        <f t="shared" si="2"/>
        <v/>
      </c>
      <c r="N22" s="20" t="str">
        <f t="shared" si="2"/>
        <v/>
      </c>
      <c r="O22" s="20" t="str">
        <f t="shared" si="2"/>
        <v/>
      </c>
      <c r="P22" s="20" t="str">
        <f t="shared" si="2"/>
        <v/>
      </c>
      <c r="Q22" s="20" t="str">
        <f t="shared" si="2"/>
        <v/>
      </c>
      <c r="R22" s="20" t="str">
        <f t="shared" si="2"/>
        <v/>
      </c>
      <c r="S22" s="20" t="str">
        <f t="shared" si="2"/>
        <v/>
      </c>
      <c r="T22" s="20" t="str">
        <f t="shared" si="2"/>
        <v/>
      </c>
      <c r="U22" s="20" t="str">
        <f t="shared" si="2"/>
        <v/>
      </c>
      <c r="V22" s="32" t="str">
        <f>IF(E22=0,"",INDEX(Gruppe_Raum!$A$1:$B$16,MATCH(E22,Gruppe_Raum!$A$1:$A$16,),2))</f>
        <v>1a, Frau Hornung</v>
      </c>
    </row>
    <row r="23" spans="1:22" x14ac:dyDescent="0.2">
      <c r="A23" s="17" t="s">
        <v>39</v>
      </c>
      <c r="B23" s="68" t="s">
        <v>198</v>
      </c>
      <c r="C23" s="68" t="s">
        <v>199</v>
      </c>
      <c r="D23" s="10" t="s">
        <v>45</v>
      </c>
      <c r="E23" s="33">
        <v>8</v>
      </c>
      <c r="F23" s="20" t="str">
        <f t="shared" si="2"/>
        <v/>
      </c>
      <c r="G23" s="20" t="str">
        <f t="shared" si="2"/>
        <v/>
      </c>
      <c r="H23" s="20" t="str">
        <f t="shared" si="2"/>
        <v/>
      </c>
      <c r="I23" s="20" t="str">
        <f t="shared" si="2"/>
        <v/>
      </c>
      <c r="J23" s="20" t="str">
        <f t="shared" si="2"/>
        <v/>
      </c>
      <c r="K23" s="20" t="str">
        <f t="shared" si="2"/>
        <v/>
      </c>
      <c r="L23" s="20" t="str">
        <f t="shared" si="2"/>
        <v/>
      </c>
      <c r="M23" s="20">
        <f t="shared" si="2"/>
        <v>1</v>
      </c>
      <c r="N23" s="20" t="str">
        <f t="shared" si="2"/>
        <v/>
      </c>
      <c r="O23" s="20" t="str">
        <f t="shared" si="2"/>
        <v/>
      </c>
      <c r="P23" s="20" t="str">
        <f t="shared" si="2"/>
        <v/>
      </c>
      <c r="Q23" s="20" t="str">
        <f t="shared" si="2"/>
        <v/>
      </c>
      <c r="R23" s="20" t="str">
        <f t="shared" si="2"/>
        <v/>
      </c>
      <c r="S23" s="20" t="str">
        <f t="shared" si="2"/>
        <v/>
      </c>
      <c r="T23" s="20" t="str">
        <f t="shared" si="2"/>
        <v/>
      </c>
      <c r="U23" s="20" t="str">
        <f t="shared" si="2"/>
        <v/>
      </c>
      <c r="V23" s="32" t="str">
        <f>IF(E23=0,"",INDEX(Gruppe_Raum!$A$1:$B$16,MATCH(E23,Gruppe_Raum!$A$1:$A$16,),2))</f>
        <v>2b, Frau Wonnemond</v>
      </c>
    </row>
    <row r="24" spans="1:22" x14ac:dyDescent="0.2">
      <c r="A24" s="17" t="s">
        <v>39</v>
      </c>
      <c r="B24" s="69" t="s">
        <v>200</v>
      </c>
      <c r="C24" s="69" t="s">
        <v>201</v>
      </c>
      <c r="D24" s="10" t="s">
        <v>45</v>
      </c>
      <c r="E24" s="33">
        <v>5</v>
      </c>
      <c r="F24" s="20" t="str">
        <f t="shared" si="2"/>
        <v/>
      </c>
      <c r="G24" s="20" t="str">
        <f t="shared" si="2"/>
        <v/>
      </c>
      <c r="H24" s="20" t="str">
        <f t="shared" si="2"/>
        <v/>
      </c>
      <c r="I24" s="20" t="str">
        <f t="shared" si="2"/>
        <v/>
      </c>
      <c r="J24" s="20">
        <f t="shared" si="2"/>
        <v>1</v>
      </c>
      <c r="K24" s="20" t="str">
        <f t="shared" si="2"/>
        <v/>
      </c>
      <c r="L24" s="20" t="str">
        <f t="shared" si="2"/>
        <v/>
      </c>
      <c r="M24" s="20" t="str">
        <f t="shared" si="2"/>
        <v/>
      </c>
      <c r="N24" s="20" t="str">
        <f t="shared" si="2"/>
        <v/>
      </c>
      <c r="O24" s="20" t="str">
        <f t="shared" si="2"/>
        <v/>
      </c>
      <c r="P24" s="20" t="str">
        <f t="shared" si="2"/>
        <v/>
      </c>
      <c r="Q24" s="20" t="str">
        <f t="shared" si="2"/>
        <v/>
      </c>
      <c r="R24" s="20" t="str">
        <f t="shared" si="2"/>
        <v/>
      </c>
      <c r="S24" s="20" t="str">
        <f t="shared" si="2"/>
        <v/>
      </c>
      <c r="T24" s="20" t="str">
        <f t="shared" si="2"/>
        <v/>
      </c>
      <c r="U24" s="20" t="str">
        <f t="shared" si="2"/>
        <v/>
      </c>
      <c r="V24" s="32" t="str">
        <f>IF(E24=0,"",INDEX(Gruppe_Raum!$A$1:$B$16,MATCH(E24,Gruppe_Raum!$A$1:$A$16,),2))</f>
        <v>2a, Frau Oftermond</v>
      </c>
    </row>
    <row r="25" spans="1:22" x14ac:dyDescent="0.2">
      <c r="A25" s="17" t="s">
        <v>39</v>
      </c>
      <c r="B25" s="70" t="s">
        <v>202</v>
      </c>
      <c r="C25" s="70" t="s">
        <v>203</v>
      </c>
      <c r="D25" s="10" t="s">
        <v>45</v>
      </c>
      <c r="E25" s="33">
        <v>7</v>
      </c>
      <c r="F25" s="20" t="str">
        <f t="shared" ref="F25:U34" si="3">IF($E25=F$5,1,"")</f>
        <v/>
      </c>
      <c r="G25" s="20" t="str">
        <f t="shared" si="3"/>
        <v/>
      </c>
      <c r="H25" s="20" t="str">
        <f t="shared" si="3"/>
        <v/>
      </c>
      <c r="I25" s="20" t="str">
        <f t="shared" si="3"/>
        <v/>
      </c>
      <c r="J25" s="20" t="str">
        <f t="shared" si="3"/>
        <v/>
      </c>
      <c r="K25" s="20" t="str">
        <f t="shared" si="3"/>
        <v/>
      </c>
      <c r="L25" s="20">
        <f t="shared" si="3"/>
        <v>1</v>
      </c>
      <c r="M25" s="20" t="str">
        <f t="shared" si="3"/>
        <v/>
      </c>
      <c r="N25" s="20" t="str">
        <f t="shared" si="3"/>
        <v/>
      </c>
      <c r="O25" s="20" t="str">
        <f t="shared" si="3"/>
        <v/>
      </c>
      <c r="P25" s="20" t="str">
        <f t="shared" si="3"/>
        <v/>
      </c>
      <c r="Q25" s="20" t="str">
        <f t="shared" si="3"/>
        <v/>
      </c>
      <c r="R25" s="20" t="str">
        <f t="shared" si="3"/>
        <v/>
      </c>
      <c r="S25" s="20" t="str">
        <f t="shared" si="3"/>
        <v/>
      </c>
      <c r="T25" s="20" t="str">
        <f t="shared" si="3"/>
        <v/>
      </c>
      <c r="U25" s="20" t="str">
        <f t="shared" si="3"/>
        <v/>
      </c>
      <c r="V25" s="32" t="str">
        <f>IF(E25=0,"",INDEX(Gruppe_Raum!$A$1:$B$16,MATCH(E25,Gruppe_Raum!$A$1:$A$16,),2))</f>
        <v>2b, Frau Wonnemond</v>
      </c>
    </row>
    <row r="26" spans="1:22" x14ac:dyDescent="0.2">
      <c r="A26" s="17" t="s">
        <v>44</v>
      </c>
      <c r="B26" s="70" t="s">
        <v>204</v>
      </c>
      <c r="C26" s="70" t="s">
        <v>205</v>
      </c>
      <c r="D26" s="10" t="s">
        <v>134</v>
      </c>
      <c r="E26" s="33">
        <v>15</v>
      </c>
      <c r="F26" s="20" t="str">
        <f t="shared" si="3"/>
        <v/>
      </c>
      <c r="G26" s="20" t="str">
        <f t="shared" si="3"/>
        <v/>
      </c>
      <c r="H26" s="20" t="str">
        <f t="shared" si="3"/>
        <v/>
      </c>
      <c r="I26" s="20" t="str">
        <f t="shared" si="3"/>
        <v/>
      </c>
      <c r="J26" s="20" t="str">
        <f t="shared" si="3"/>
        <v/>
      </c>
      <c r="K26" s="20" t="str">
        <f t="shared" si="3"/>
        <v/>
      </c>
      <c r="L26" s="20" t="str">
        <f t="shared" si="3"/>
        <v/>
      </c>
      <c r="M26" s="20" t="str">
        <f t="shared" si="3"/>
        <v/>
      </c>
      <c r="N26" s="20" t="str">
        <f t="shared" si="3"/>
        <v/>
      </c>
      <c r="O26" s="20" t="str">
        <f t="shared" si="3"/>
        <v/>
      </c>
      <c r="P26" s="20" t="str">
        <f t="shared" si="3"/>
        <v/>
      </c>
      <c r="Q26" s="20" t="str">
        <f t="shared" si="3"/>
        <v/>
      </c>
      <c r="R26" s="20" t="str">
        <f t="shared" si="3"/>
        <v/>
      </c>
      <c r="S26" s="20" t="str">
        <f t="shared" si="3"/>
        <v/>
      </c>
      <c r="T26" s="20">
        <f t="shared" si="3"/>
        <v>1</v>
      </c>
      <c r="U26" s="20" t="str">
        <f t="shared" si="3"/>
        <v/>
      </c>
      <c r="V26" s="32" t="str">
        <f>IF(E26=0,"",INDEX(Gruppe_Raum!$A$1:$B$16,MATCH(E26,Gruppe_Raum!$A$1:$A$16,),2))</f>
        <v>4b, Frau Scheiding</v>
      </c>
    </row>
    <row r="27" spans="1:22" x14ac:dyDescent="0.2">
      <c r="A27" s="17" t="s">
        <v>44</v>
      </c>
      <c r="B27" s="70" t="s">
        <v>206</v>
      </c>
      <c r="C27" s="70" t="s">
        <v>207</v>
      </c>
      <c r="D27" s="10" t="s">
        <v>46</v>
      </c>
      <c r="E27" s="33">
        <v>4</v>
      </c>
      <c r="F27" s="20" t="str">
        <f t="shared" si="3"/>
        <v/>
      </c>
      <c r="G27" s="20" t="str">
        <f t="shared" si="3"/>
        <v/>
      </c>
      <c r="H27" s="20" t="str">
        <f t="shared" si="3"/>
        <v/>
      </c>
      <c r="I27" s="20">
        <f t="shared" si="3"/>
        <v>1</v>
      </c>
      <c r="J27" s="20" t="str">
        <f t="shared" si="3"/>
        <v/>
      </c>
      <c r="K27" s="20" t="str">
        <f t="shared" si="3"/>
        <v/>
      </c>
      <c r="L27" s="20" t="str">
        <f t="shared" si="3"/>
        <v/>
      </c>
      <c r="M27" s="20" t="str">
        <f t="shared" si="3"/>
        <v/>
      </c>
      <c r="N27" s="20" t="str">
        <f t="shared" si="3"/>
        <v/>
      </c>
      <c r="O27" s="20" t="str">
        <f t="shared" si="3"/>
        <v/>
      </c>
      <c r="P27" s="20" t="str">
        <f t="shared" si="3"/>
        <v/>
      </c>
      <c r="Q27" s="20" t="str">
        <f t="shared" si="3"/>
        <v/>
      </c>
      <c r="R27" s="20" t="str">
        <f t="shared" si="3"/>
        <v/>
      </c>
      <c r="S27" s="20" t="str">
        <f t="shared" si="3"/>
        <v/>
      </c>
      <c r="T27" s="20" t="str">
        <f t="shared" si="3"/>
        <v/>
      </c>
      <c r="U27" s="20" t="str">
        <f t="shared" si="3"/>
        <v/>
      </c>
      <c r="V27" s="32" t="str">
        <f>IF(E27=0,"",INDEX(Gruppe_Raum!$A$1:$B$16,MATCH(E27,Gruppe_Raum!$A$1:$A$16,),2))</f>
        <v>1b, Frau Lenzing</v>
      </c>
    </row>
    <row r="28" spans="1:22" x14ac:dyDescent="0.2">
      <c r="A28" s="17" t="s">
        <v>44</v>
      </c>
      <c r="B28" s="70" t="s">
        <v>208</v>
      </c>
      <c r="C28" s="70" t="s">
        <v>193</v>
      </c>
      <c r="D28" s="10" t="s">
        <v>47</v>
      </c>
      <c r="E28" s="33">
        <v>7</v>
      </c>
      <c r="F28" s="20" t="str">
        <f t="shared" si="3"/>
        <v/>
      </c>
      <c r="G28" s="20" t="str">
        <f t="shared" si="3"/>
        <v/>
      </c>
      <c r="H28" s="20" t="str">
        <f t="shared" si="3"/>
        <v/>
      </c>
      <c r="I28" s="20" t="str">
        <f t="shared" si="3"/>
        <v/>
      </c>
      <c r="J28" s="20" t="str">
        <f t="shared" si="3"/>
        <v/>
      </c>
      <c r="K28" s="20" t="str">
        <f t="shared" si="3"/>
        <v/>
      </c>
      <c r="L28" s="20">
        <f t="shared" si="3"/>
        <v>1</v>
      </c>
      <c r="M28" s="20" t="str">
        <f t="shared" si="3"/>
        <v/>
      </c>
      <c r="N28" s="20" t="str">
        <f t="shared" si="3"/>
        <v/>
      </c>
      <c r="O28" s="20" t="str">
        <f t="shared" si="3"/>
        <v/>
      </c>
      <c r="P28" s="20" t="str">
        <f t="shared" si="3"/>
        <v/>
      </c>
      <c r="Q28" s="20" t="str">
        <f t="shared" si="3"/>
        <v/>
      </c>
      <c r="R28" s="20" t="str">
        <f t="shared" si="3"/>
        <v/>
      </c>
      <c r="S28" s="20" t="str">
        <f t="shared" si="3"/>
        <v/>
      </c>
      <c r="T28" s="20" t="str">
        <f t="shared" si="3"/>
        <v/>
      </c>
      <c r="U28" s="20" t="str">
        <f t="shared" si="3"/>
        <v/>
      </c>
      <c r="V28" s="32" t="str">
        <f>IF(E28=0,"",INDEX(Gruppe_Raum!$A$1:$B$16,MATCH(E28,Gruppe_Raum!$A$1:$A$16,),2))</f>
        <v>2b, Frau Wonnemond</v>
      </c>
    </row>
    <row r="29" spans="1:22" x14ac:dyDescent="0.2">
      <c r="A29" s="17" t="s">
        <v>44</v>
      </c>
      <c r="B29" s="70" t="s">
        <v>209</v>
      </c>
      <c r="C29" s="70" t="s">
        <v>210</v>
      </c>
      <c r="D29" s="10" t="s">
        <v>47</v>
      </c>
      <c r="E29" s="33">
        <v>16</v>
      </c>
      <c r="F29" s="20" t="str">
        <f t="shared" si="3"/>
        <v/>
      </c>
      <c r="G29" s="20" t="str">
        <f t="shared" si="3"/>
        <v/>
      </c>
      <c r="H29" s="20" t="str">
        <f t="shared" si="3"/>
        <v/>
      </c>
      <c r="I29" s="20" t="str">
        <f t="shared" si="3"/>
        <v/>
      </c>
      <c r="J29" s="20" t="str">
        <f t="shared" si="3"/>
        <v/>
      </c>
      <c r="K29" s="20" t="str">
        <f t="shared" si="3"/>
        <v/>
      </c>
      <c r="L29" s="20" t="str">
        <f t="shared" si="3"/>
        <v/>
      </c>
      <c r="M29" s="20" t="str">
        <f t="shared" si="3"/>
        <v/>
      </c>
      <c r="N29" s="20" t="str">
        <f t="shared" si="3"/>
        <v/>
      </c>
      <c r="O29" s="20" t="str">
        <f t="shared" si="3"/>
        <v/>
      </c>
      <c r="P29" s="20" t="str">
        <f t="shared" si="3"/>
        <v/>
      </c>
      <c r="Q29" s="20" t="str">
        <f t="shared" si="3"/>
        <v/>
      </c>
      <c r="R29" s="20" t="str">
        <f t="shared" si="3"/>
        <v/>
      </c>
      <c r="S29" s="20" t="str">
        <f t="shared" si="3"/>
        <v/>
      </c>
      <c r="T29" s="20" t="str">
        <f t="shared" si="3"/>
        <v/>
      </c>
      <c r="U29" s="20">
        <f t="shared" si="3"/>
        <v>1</v>
      </c>
      <c r="V29" s="32" t="str">
        <f>IF(E29=0,"",INDEX(Gruppe_Raum!$A$1:$B$16,MATCH(E29,Gruppe_Raum!$A$1:$A$16,),2))</f>
        <v>4b, Frau Scheiding</v>
      </c>
    </row>
    <row r="30" spans="1:22" x14ac:dyDescent="0.2">
      <c r="A30" s="17" t="s">
        <v>44</v>
      </c>
      <c r="B30" s="70" t="s">
        <v>211</v>
      </c>
      <c r="C30" s="70" t="s">
        <v>212</v>
      </c>
      <c r="D30" s="10" t="s">
        <v>46</v>
      </c>
      <c r="E30" s="33">
        <v>9</v>
      </c>
      <c r="F30" s="20" t="str">
        <f t="shared" si="3"/>
        <v/>
      </c>
      <c r="G30" s="20" t="str">
        <f t="shared" si="3"/>
        <v/>
      </c>
      <c r="H30" s="20" t="str">
        <f t="shared" si="3"/>
        <v/>
      </c>
      <c r="I30" s="20" t="str">
        <f t="shared" si="3"/>
        <v/>
      </c>
      <c r="J30" s="20" t="str">
        <f t="shared" si="3"/>
        <v/>
      </c>
      <c r="K30" s="20" t="str">
        <f t="shared" si="3"/>
        <v/>
      </c>
      <c r="L30" s="20" t="str">
        <f t="shared" si="3"/>
        <v/>
      </c>
      <c r="M30" s="20" t="str">
        <f t="shared" si="3"/>
        <v/>
      </c>
      <c r="N30" s="20">
        <f t="shared" si="3"/>
        <v>1</v>
      </c>
      <c r="O30" s="20" t="str">
        <f t="shared" si="3"/>
        <v/>
      </c>
      <c r="P30" s="20" t="str">
        <f t="shared" si="3"/>
        <v/>
      </c>
      <c r="Q30" s="20" t="str">
        <f t="shared" si="3"/>
        <v/>
      </c>
      <c r="R30" s="20" t="str">
        <f t="shared" si="3"/>
        <v/>
      </c>
      <c r="S30" s="20" t="str">
        <f t="shared" si="3"/>
        <v/>
      </c>
      <c r="T30" s="20" t="str">
        <f t="shared" si="3"/>
        <v/>
      </c>
      <c r="U30" s="20" t="str">
        <f t="shared" si="3"/>
        <v/>
      </c>
      <c r="V30" s="32" t="str">
        <f>IF(E30=0,"",INDEX(Gruppe_Raum!$A$1:$B$16,MATCH(E30,Gruppe_Raum!$A$1:$A$16,),2))</f>
        <v>3a, Frau Brachet</v>
      </c>
    </row>
    <row r="31" spans="1:22" x14ac:dyDescent="0.2">
      <c r="A31" s="17" t="s">
        <v>44</v>
      </c>
      <c r="B31" s="70" t="s">
        <v>213</v>
      </c>
      <c r="C31" s="70" t="s">
        <v>214</v>
      </c>
      <c r="D31" s="10" t="s">
        <v>47</v>
      </c>
      <c r="E31" s="33">
        <v>4</v>
      </c>
      <c r="F31" s="20" t="str">
        <f t="shared" si="3"/>
        <v/>
      </c>
      <c r="G31" s="20" t="str">
        <f t="shared" si="3"/>
        <v/>
      </c>
      <c r="H31" s="20" t="str">
        <f t="shared" si="3"/>
        <v/>
      </c>
      <c r="I31" s="20">
        <f t="shared" si="3"/>
        <v>1</v>
      </c>
      <c r="J31" s="20" t="str">
        <f t="shared" si="3"/>
        <v/>
      </c>
      <c r="K31" s="20" t="str">
        <f t="shared" si="3"/>
        <v/>
      </c>
      <c r="L31" s="20" t="str">
        <f t="shared" si="3"/>
        <v/>
      </c>
      <c r="M31" s="20" t="str">
        <f t="shared" si="3"/>
        <v/>
      </c>
      <c r="N31" s="20" t="str">
        <f t="shared" si="3"/>
        <v/>
      </c>
      <c r="O31" s="20" t="str">
        <f t="shared" si="3"/>
        <v/>
      </c>
      <c r="P31" s="20" t="str">
        <f t="shared" si="3"/>
        <v/>
      </c>
      <c r="Q31" s="20" t="str">
        <f t="shared" si="3"/>
        <v/>
      </c>
      <c r="R31" s="20" t="str">
        <f t="shared" si="3"/>
        <v/>
      </c>
      <c r="S31" s="20" t="str">
        <f t="shared" si="3"/>
        <v/>
      </c>
      <c r="T31" s="20" t="str">
        <f t="shared" si="3"/>
        <v/>
      </c>
      <c r="U31" s="20" t="str">
        <f t="shared" si="3"/>
        <v/>
      </c>
      <c r="V31" s="32" t="str">
        <f>IF(E31=0,"",INDEX(Gruppe_Raum!$A$1:$B$16,MATCH(E31,Gruppe_Raum!$A$1:$A$16,),2))</f>
        <v>1b, Frau Lenzing</v>
      </c>
    </row>
    <row r="32" spans="1:22" x14ac:dyDescent="0.2">
      <c r="A32" s="17" t="s">
        <v>44</v>
      </c>
      <c r="B32" s="70" t="s">
        <v>215</v>
      </c>
      <c r="C32" s="70" t="s">
        <v>216</v>
      </c>
      <c r="D32" s="10" t="s">
        <v>47</v>
      </c>
      <c r="E32" s="33">
        <v>3</v>
      </c>
      <c r="F32" s="20" t="str">
        <f t="shared" si="3"/>
        <v/>
      </c>
      <c r="G32" s="20" t="str">
        <f t="shared" si="3"/>
        <v/>
      </c>
      <c r="H32" s="20">
        <f t="shared" si="3"/>
        <v>1</v>
      </c>
      <c r="I32" s="20" t="str">
        <f t="shared" si="3"/>
        <v/>
      </c>
      <c r="J32" s="20" t="str">
        <f t="shared" si="3"/>
        <v/>
      </c>
      <c r="K32" s="20" t="str">
        <f t="shared" si="3"/>
        <v/>
      </c>
      <c r="L32" s="20" t="str">
        <f t="shared" si="3"/>
        <v/>
      </c>
      <c r="M32" s="20" t="str">
        <f t="shared" si="3"/>
        <v/>
      </c>
      <c r="N32" s="20" t="str">
        <f t="shared" si="3"/>
        <v/>
      </c>
      <c r="O32" s="20" t="str">
        <f t="shared" si="3"/>
        <v/>
      </c>
      <c r="P32" s="20" t="str">
        <f t="shared" si="3"/>
        <v/>
      </c>
      <c r="Q32" s="20" t="str">
        <f t="shared" si="3"/>
        <v/>
      </c>
      <c r="R32" s="20" t="str">
        <f t="shared" si="3"/>
        <v/>
      </c>
      <c r="S32" s="20" t="str">
        <f t="shared" si="3"/>
        <v/>
      </c>
      <c r="T32" s="20" t="str">
        <f t="shared" si="3"/>
        <v/>
      </c>
      <c r="U32" s="20" t="str">
        <f t="shared" si="3"/>
        <v/>
      </c>
      <c r="V32" s="32" t="str">
        <f>IF(E32=0,"",INDEX(Gruppe_Raum!$A$1:$B$16,MATCH(E32,Gruppe_Raum!$A$1:$A$16,),2))</f>
        <v>1b, Frau Lenzing</v>
      </c>
    </row>
    <row r="33" spans="1:22" x14ac:dyDescent="0.2">
      <c r="A33" s="17" t="s">
        <v>44</v>
      </c>
      <c r="B33" s="70" t="s">
        <v>217</v>
      </c>
      <c r="C33" s="70" t="s">
        <v>218</v>
      </c>
      <c r="D33" s="10" t="s">
        <v>47</v>
      </c>
      <c r="E33" s="33">
        <v>14</v>
      </c>
      <c r="F33" s="20" t="str">
        <f t="shared" si="3"/>
        <v/>
      </c>
      <c r="G33" s="20" t="str">
        <f t="shared" si="3"/>
        <v/>
      </c>
      <c r="H33" s="20" t="str">
        <f t="shared" si="3"/>
        <v/>
      </c>
      <c r="I33" s="20" t="str">
        <f t="shared" si="3"/>
        <v/>
      </c>
      <c r="J33" s="20" t="str">
        <f t="shared" si="3"/>
        <v/>
      </c>
      <c r="K33" s="20" t="str">
        <f t="shared" si="3"/>
        <v/>
      </c>
      <c r="L33" s="20" t="str">
        <f t="shared" si="3"/>
        <v/>
      </c>
      <c r="M33" s="20" t="str">
        <f t="shared" si="3"/>
        <v/>
      </c>
      <c r="N33" s="20" t="str">
        <f t="shared" si="3"/>
        <v/>
      </c>
      <c r="O33" s="20" t="str">
        <f t="shared" si="3"/>
        <v/>
      </c>
      <c r="P33" s="20" t="str">
        <f t="shared" si="3"/>
        <v/>
      </c>
      <c r="Q33" s="20" t="str">
        <f t="shared" si="3"/>
        <v/>
      </c>
      <c r="R33" s="20" t="str">
        <f t="shared" si="3"/>
        <v/>
      </c>
      <c r="S33" s="20">
        <f t="shared" si="3"/>
        <v>1</v>
      </c>
      <c r="T33" s="20" t="str">
        <f t="shared" si="3"/>
        <v/>
      </c>
      <c r="U33" s="20" t="str">
        <f t="shared" si="3"/>
        <v/>
      </c>
      <c r="V33" s="32" t="str">
        <f>IF(E33=0,"",INDEX(Gruppe_Raum!$A$1:$B$16,MATCH(E33,Gruppe_Raum!$A$1:$A$16,),2))</f>
        <v>4a, Herr Ernting</v>
      </c>
    </row>
    <row r="34" spans="1:22" x14ac:dyDescent="0.2">
      <c r="A34" s="17" t="s">
        <v>44</v>
      </c>
      <c r="B34" s="70" t="s">
        <v>219</v>
      </c>
      <c r="C34" s="70" t="s">
        <v>220</v>
      </c>
      <c r="D34" s="10" t="s">
        <v>46</v>
      </c>
      <c r="E34" s="33">
        <v>13</v>
      </c>
      <c r="F34" s="20" t="str">
        <f t="shared" si="3"/>
        <v/>
      </c>
      <c r="G34" s="20" t="str">
        <f t="shared" si="3"/>
        <v/>
      </c>
      <c r="H34" s="20" t="str">
        <f t="shared" si="3"/>
        <v/>
      </c>
      <c r="I34" s="20" t="str">
        <f t="shared" ref="G34:U51" si="4">IF($E34=I$5,1,"")</f>
        <v/>
      </c>
      <c r="J34" s="20" t="str">
        <f t="shared" si="4"/>
        <v/>
      </c>
      <c r="K34" s="20" t="str">
        <f t="shared" si="4"/>
        <v/>
      </c>
      <c r="L34" s="20" t="str">
        <f t="shared" si="4"/>
        <v/>
      </c>
      <c r="M34" s="20" t="str">
        <f t="shared" si="4"/>
        <v/>
      </c>
      <c r="N34" s="20" t="str">
        <f t="shared" si="4"/>
        <v/>
      </c>
      <c r="O34" s="20" t="str">
        <f t="shared" si="4"/>
        <v/>
      </c>
      <c r="P34" s="20" t="str">
        <f t="shared" si="4"/>
        <v/>
      </c>
      <c r="Q34" s="20" t="str">
        <f t="shared" si="4"/>
        <v/>
      </c>
      <c r="R34" s="20">
        <f t="shared" si="4"/>
        <v>1</v>
      </c>
      <c r="S34" s="20" t="str">
        <f t="shared" si="4"/>
        <v/>
      </c>
      <c r="T34" s="20" t="str">
        <f t="shared" si="4"/>
        <v/>
      </c>
      <c r="U34" s="20" t="str">
        <f t="shared" si="4"/>
        <v/>
      </c>
      <c r="V34" s="32" t="str">
        <f>IF(E34=0,"",INDEX(Gruppe_Raum!$A$1:$B$16,MATCH(E34,Gruppe_Raum!$A$1:$A$16,),2))</f>
        <v>4a, Herr Ernting</v>
      </c>
    </row>
    <row r="35" spans="1:22" x14ac:dyDescent="0.2">
      <c r="A35" s="17" t="s">
        <v>44</v>
      </c>
      <c r="B35" s="70" t="s">
        <v>221</v>
      </c>
      <c r="C35" s="70" t="s">
        <v>222</v>
      </c>
      <c r="D35" s="10" t="s">
        <v>47</v>
      </c>
      <c r="E35" s="33">
        <v>1</v>
      </c>
      <c r="F35" s="20">
        <f t="shared" ref="F35:F98" si="5">IF($E35=F$5,1,"")</f>
        <v>1</v>
      </c>
      <c r="G35" s="20" t="str">
        <f t="shared" si="4"/>
        <v/>
      </c>
      <c r="H35" s="20" t="str">
        <f t="shared" si="4"/>
        <v/>
      </c>
      <c r="I35" s="20" t="str">
        <f t="shared" si="4"/>
        <v/>
      </c>
      <c r="J35" s="20" t="str">
        <f t="shared" si="4"/>
        <v/>
      </c>
      <c r="K35" s="20" t="str">
        <f t="shared" si="4"/>
        <v/>
      </c>
      <c r="L35" s="20" t="str">
        <f t="shared" si="4"/>
        <v/>
      </c>
      <c r="M35" s="20" t="str">
        <f t="shared" si="4"/>
        <v/>
      </c>
      <c r="N35" s="20" t="str">
        <f t="shared" si="4"/>
        <v/>
      </c>
      <c r="O35" s="20" t="str">
        <f t="shared" si="4"/>
        <v/>
      </c>
      <c r="P35" s="20" t="str">
        <f t="shared" si="4"/>
        <v/>
      </c>
      <c r="Q35" s="20" t="str">
        <f t="shared" si="4"/>
        <v/>
      </c>
      <c r="R35" s="20" t="str">
        <f t="shared" si="4"/>
        <v/>
      </c>
      <c r="S35" s="20" t="str">
        <f t="shared" si="4"/>
        <v/>
      </c>
      <c r="T35" s="20" t="str">
        <f t="shared" si="4"/>
        <v/>
      </c>
      <c r="U35" s="20" t="str">
        <f t="shared" si="4"/>
        <v/>
      </c>
      <c r="V35" s="32" t="str">
        <f>IF(E35=0,"",INDEX(Gruppe_Raum!$A$1:$B$16,MATCH(E35,Gruppe_Raum!$A$1:$A$16,),2))</f>
        <v>1a, Frau Hornung</v>
      </c>
    </row>
    <row r="36" spans="1:22" x14ac:dyDescent="0.2">
      <c r="A36" s="17" t="s">
        <v>44</v>
      </c>
      <c r="B36" s="70" t="s">
        <v>223</v>
      </c>
      <c r="C36" s="70" t="s">
        <v>224</v>
      </c>
      <c r="D36" s="10" t="s">
        <v>47</v>
      </c>
      <c r="E36" s="33">
        <v>12</v>
      </c>
      <c r="F36" s="20" t="str">
        <f t="shared" si="5"/>
        <v/>
      </c>
      <c r="G36" s="20" t="str">
        <f t="shared" si="4"/>
        <v/>
      </c>
      <c r="H36" s="20" t="str">
        <f t="shared" si="4"/>
        <v/>
      </c>
      <c r="I36" s="20" t="str">
        <f t="shared" si="4"/>
        <v/>
      </c>
      <c r="J36" s="20" t="str">
        <f t="shared" si="4"/>
        <v/>
      </c>
      <c r="K36" s="20" t="str">
        <f t="shared" si="4"/>
        <v/>
      </c>
      <c r="L36" s="20" t="str">
        <f t="shared" si="4"/>
        <v/>
      </c>
      <c r="M36" s="20" t="str">
        <f t="shared" si="4"/>
        <v/>
      </c>
      <c r="N36" s="20" t="str">
        <f t="shared" si="4"/>
        <v/>
      </c>
      <c r="O36" s="20" t="str">
        <f t="shared" si="4"/>
        <v/>
      </c>
      <c r="P36" s="20" t="str">
        <f t="shared" si="4"/>
        <v/>
      </c>
      <c r="Q36" s="20">
        <f t="shared" si="4"/>
        <v>1</v>
      </c>
      <c r="R36" s="20" t="str">
        <f t="shared" si="4"/>
        <v/>
      </c>
      <c r="S36" s="20" t="str">
        <f t="shared" si="4"/>
        <v/>
      </c>
      <c r="T36" s="20" t="str">
        <f t="shared" si="4"/>
        <v/>
      </c>
      <c r="U36" s="20" t="str">
        <f t="shared" si="4"/>
        <v/>
      </c>
      <c r="V36" s="32" t="str">
        <f>IF(E36=0,"",INDEX(Gruppe_Raum!$A$1:$B$16,MATCH(E36,Gruppe_Raum!$A$1:$A$16,),2))</f>
        <v>3b, Frau Heuert</v>
      </c>
    </row>
    <row r="37" spans="1:22" x14ac:dyDescent="0.2">
      <c r="A37" s="17" t="s">
        <v>44</v>
      </c>
      <c r="B37" s="70" t="s">
        <v>225</v>
      </c>
      <c r="C37" s="70" t="s">
        <v>226</v>
      </c>
      <c r="D37" s="10" t="s">
        <v>47</v>
      </c>
      <c r="E37" s="33">
        <v>11</v>
      </c>
      <c r="F37" s="20" t="str">
        <f t="shared" si="5"/>
        <v/>
      </c>
      <c r="G37" s="20" t="str">
        <f t="shared" si="4"/>
        <v/>
      </c>
      <c r="H37" s="20" t="str">
        <f t="shared" si="4"/>
        <v/>
      </c>
      <c r="I37" s="20" t="str">
        <f t="shared" si="4"/>
        <v/>
      </c>
      <c r="J37" s="20" t="str">
        <f t="shared" si="4"/>
        <v/>
      </c>
      <c r="K37" s="20" t="str">
        <f t="shared" si="4"/>
        <v/>
      </c>
      <c r="L37" s="20" t="str">
        <f t="shared" si="4"/>
        <v/>
      </c>
      <c r="M37" s="20" t="str">
        <f t="shared" si="4"/>
        <v/>
      </c>
      <c r="N37" s="20" t="str">
        <f t="shared" si="4"/>
        <v/>
      </c>
      <c r="O37" s="20" t="str">
        <f t="shared" si="4"/>
        <v/>
      </c>
      <c r="P37" s="20">
        <f t="shared" si="4"/>
        <v>1</v>
      </c>
      <c r="Q37" s="20" t="str">
        <f t="shared" si="4"/>
        <v/>
      </c>
      <c r="R37" s="20" t="str">
        <f t="shared" si="4"/>
        <v/>
      </c>
      <c r="S37" s="20" t="str">
        <f t="shared" si="4"/>
        <v/>
      </c>
      <c r="T37" s="20" t="str">
        <f t="shared" si="4"/>
        <v/>
      </c>
      <c r="U37" s="20" t="str">
        <f t="shared" si="4"/>
        <v/>
      </c>
      <c r="V37" s="32" t="str">
        <f>IF(E37=0,"",INDEX(Gruppe_Raum!$A$1:$B$16,MATCH(E37,Gruppe_Raum!$A$1:$A$16,),2))</f>
        <v>3b, Frau Heuert</v>
      </c>
    </row>
    <row r="38" spans="1:22" x14ac:dyDescent="0.2">
      <c r="A38" s="17" t="s">
        <v>44</v>
      </c>
      <c r="B38" s="70" t="s">
        <v>227</v>
      </c>
      <c r="C38" s="70" t="s">
        <v>228</v>
      </c>
      <c r="D38" s="10" t="s">
        <v>47</v>
      </c>
      <c r="E38" s="33">
        <v>10</v>
      </c>
      <c r="F38" s="20" t="str">
        <f t="shared" si="5"/>
        <v/>
      </c>
      <c r="G38" s="20" t="str">
        <f t="shared" si="4"/>
        <v/>
      </c>
      <c r="H38" s="20" t="str">
        <f t="shared" si="4"/>
        <v/>
      </c>
      <c r="I38" s="20" t="str">
        <f t="shared" si="4"/>
        <v/>
      </c>
      <c r="J38" s="20" t="str">
        <f t="shared" si="4"/>
        <v/>
      </c>
      <c r="K38" s="20" t="str">
        <f t="shared" si="4"/>
        <v/>
      </c>
      <c r="L38" s="20" t="str">
        <f t="shared" si="4"/>
        <v/>
      </c>
      <c r="M38" s="20" t="str">
        <f t="shared" si="4"/>
        <v/>
      </c>
      <c r="N38" s="20" t="str">
        <f t="shared" si="4"/>
        <v/>
      </c>
      <c r="O38" s="20">
        <f t="shared" si="4"/>
        <v>1</v>
      </c>
      <c r="P38" s="20" t="str">
        <f t="shared" si="4"/>
        <v/>
      </c>
      <c r="Q38" s="20" t="str">
        <f t="shared" si="4"/>
        <v/>
      </c>
      <c r="R38" s="20" t="str">
        <f t="shared" si="4"/>
        <v/>
      </c>
      <c r="S38" s="20" t="str">
        <f t="shared" si="4"/>
        <v/>
      </c>
      <c r="T38" s="20" t="str">
        <f t="shared" si="4"/>
        <v/>
      </c>
      <c r="U38" s="20" t="str">
        <f t="shared" si="4"/>
        <v/>
      </c>
      <c r="V38" s="32" t="str">
        <f>IF(E38=0,"",INDEX(Gruppe_Raum!$A$1:$B$16,MATCH(E38,Gruppe_Raum!$A$1:$A$16,),2))</f>
        <v>3a, Frau Brachet</v>
      </c>
    </row>
    <row r="39" spans="1:22" x14ac:dyDescent="0.2">
      <c r="A39" s="17" t="s">
        <v>44</v>
      </c>
      <c r="B39" s="70" t="s">
        <v>229</v>
      </c>
      <c r="C39" s="70" t="s">
        <v>230</v>
      </c>
      <c r="D39" s="10" t="s">
        <v>48</v>
      </c>
      <c r="E39" s="33">
        <v>3</v>
      </c>
      <c r="F39" s="20" t="str">
        <f t="shared" si="5"/>
        <v/>
      </c>
      <c r="G39" s="20" t="str">
        <f t="shared" si="4"/>
        <v/>
      </c>
      <c r="H39" s="20">
        <f t="shared" si="4"/>
        <v>1</v>
      </c>
      <c r="I39" s="20" t="str">
        <f t="shared" si="4"/>
        <v/>
      </c>
      <c r="J39" s="20" t="str">
        <f t="shared" si="4"/>
        <v/>
      </c>
      <c r="K39" s="20" t="str">
        <f t="shared" si="4"/>
        <v/>
      </c>
      <c r="L39" s="20" t="str">
        <f t="shared" si="4"/>
        <v/>
      </c>
      <c r="M39" s="20" t="str">
        <f t="shared" si="4"/>
        <v/>
      </c>
      <c r="N39" s="20" t="str">
        <f t="shared" si="4"/>
        <v/>
      </c>
      <c r="O39" s="20" t="str">
        <f t="shared" si="4"/>
        <v/>
      </c>
      <c r="P39" s="20" t="str">
        <f t="shared" si="4"/>
        <v/>
      </c>
      <c r="Q39" s="20" t="str">
        <f t="shared" si="4"/>
        <v/>
      </c>
      <c r="R39" s="20" t="str">
        <f t="shared" si="4"/>
        <v/>
      </c>
      <c r="S39" s="20" t="str">
        <f t="shared" si="4"/>
        <v/>
      </c>
      <c r="T39" s="20" t="str">
        <f t="shared" si="4"/>
        <v/>
      </c>
      <c r="U39" s="20" t="str">
        <f t="shared" si="4"/>
        <v/>
      </c>
      <c r="V39" s="32" t="str">
        <f>IF(E39=0,"",INDEX(Gruppe_Raum!$A$1:$B$16,MATCH(E39,Gruppe_Raum!$A$1:$A$16,),2))</f>
        <v>1b, Frau Lenzing</v>
      </c>
    </row>
    <row r="40" spans="1:22" x14ac:dyDescent="0.2">
      <c r="A40" s="17" t="s">
        <v>44</v>
      </c>
      <c r="B40" s="70" t="s">
        <v>231</v>
      </c>
      <c r="C40" s="70" t="s">
        <v>232</v>
      </c>
      <c r="D40" s="10" t="s">
        <v>47</v>
      </c>
      <c r="E40" s="33">
        <v>11</v>
      </c>
      <c r="F40" s="20" t="str">
        <f t="shared" si="5"/>
        <v/>
      </c>
      <c r="G40" s="20" t="str">
        <f t="shared" si="4"/>
        <v/>
      </c>
      <c r="H40" s="20" t="str">
        <f t="shared" si="4"/>
        <v/>
      </c>
      <c r="I40" s="20" t="str">
        <f t="shared" si="4"/>
        <v/>
      </c>
      <c r="J40" s="20" t="str">
        <f t="shared" si="4"/>
        <v/>
      </c>
      <c r="K40" s="20" t="str">
        <f t="shared" si="4"/>
        <v/>
      </c>
      <c r="L40" s="20" t="str">
        <f t="shared" si="4"/>
        <v/>
      </c>
      <c r="M40" s="20" t="str">
        <f t="shared" si="4"/>
        <v/>
      </c>
      <c r="N40" s="20" t="str">
        <f t="shared" si="4"/>
        <v/>
      </c>
      <c r="O40" s="20" t="str">
        <f t="shared" si="4"/>
        <v/>
      </c>
      <c r="P40" s="20">
        <f t="shared" si="4"/>
        <v>1</v>
      </c>
      <c r="Q40" s="20" t="str">
        <f t="shared" si="4"/>
        <v/>
      </c>
      <c r="R40" s="20" t="str">
        <f t="shared" si="4"/>
        <v/>
      </c>
      <c r="S40" s="20" t="str">
        <f t="shared" si="4"/>
        <v/>
      </c>
      <c r="T40" s="20" t="str">
        <f t="shared" si="4"/>
        <v/>
      </c>
      <c r="U40" s="20" t="str">
        <f t="shared" si="4"/>
        <v/>
      </c>
      <c r="V40" s="32" t="str">
        <f>IF(E40=0,"",INDEX(Gruppe_Raum!$A$1:$B$16,MATCH(E40,Gruppe_Raum!$A$1:$A$16,),2))</f>
        <v>3b, Frau Heuert</v>
      </c>
    </row>
    <row r="41" spans="1:22" x14ac:dyDescent="0.2">
      <c r="A41" s="17" t="s">
        <v>44</v>
      </c>
      <c r="B41" s="70" t="s">
        <v>233</v>
      </c>
      <c r="C41" s="70" t="s">
        <v>234</v>
      </c>
      <c r="D41" s="10" t="s">
        <v>47</v>
      </c>
      <c r="E41" s="33">
        <v>10</v>
      </c>
      <c r="F41" s="20" t="str">
        <f t="shared" si="5"/>
        <v/>
      </c>
      <c r="G41" s="20" t="str">
        <f t="shared" si="4"/>
        <v/>
      </c>
      <c r="H41" s="20" t="str">
        <f t="shared" si="4"/>
        <v/>
      </c>
      <c r="I41" s="20" t="str">
        <f t="shared" si="4"/>
        <v/>
      </c>
      <c r="J41" s="20" t="str">
        <f t="shared" si="4"/>
        <v/>
      </c>
      <c r="K41" s="20" t="str">
        <f t="shared" si="4"/>
        <v/>
      </c>
      <c r="L41" s="20" t="str">
        <f t="shared" si="4"/>
        <v/>
      </c>
      <c r="M41" s="20" t="str">
        <f t="shared" si="4"/>
        <v/>
      </c>
      <c r="N41" s="20" t="str">
        <f t="shared" si="4"/>
        <v/>
      </c>
      <c r="O41" s="20">
        <f t="shared" si="4"/>
        <v>1</v>
      </c>
      <c r="P41" s="20" t="str">
        <f t="shared" si="4"/>
        <v/>
      </c>
      <c r="Q41" s="20" t="str">
        <f t="shared" si="4"/>
        <v/>
      </c>
      <c r="R41" s="20" t="str">
        <f t="shared" si="4"/>
        <v/>
      </c>
      <c r="S41" s="20" t="str">
        <f t="shared" si="4"/>
        <v/>
      </c>
      <c r="T41" s="20" t="str">
        <f t="shared" si="4"/>
        <v/>
      </c>
      <c r="U41" s="20" t="str">
        <f t="shared" si="4"/>
        <v/>
      </c>
      <c r="V41" s="32" t="str">
        <f>IF(E41=0,"",INDEX(Gruppe_Raum!$A$1:$B$16,MATCH(E41,Gruppe_Raum!$A$1:$A$16,),2))</f>
        <v>3a, Frau Brachet</v>
      </c>
    </row>
    <row r="42" spans="1:22" x14ac:dyDescent="0.2">
      <c r="A42" s="17" t="s">
        <v>44</v>
      </c>
      <c r="B42" s="70" t="s">
        <v>235</v>
      </c>
      <c r="C42" s="70" t="s">
        <v>236</v>
      </c>
      <c r="D42" s="10" t="s">
        <v>46</v>
      </c>
      <c r="E42" s="33">
        <v>2</v>
      </c>
      <c r="F42" s="20" t="str">
        <f t="shared" si="5"/>
        <v/>
      </c>
      <c r="G42" s="20">
        <f t="shared" si="4"/>
        <v>1</v>
      </c>
      <c r="H42" s="20" t="str">
        <f t="shared" si="4"/>
        <v/>
      </c>
      <c r="I42" s="20" t="str">
        <f t="shared" si="4"/>
        <v/>
      </c>
      <c r="J42" s="20" t="str">
        <f t="shared" si="4"/>
        <v/>
      </c>
      <c r="K42" s="20" t="str">
        <f t="shared" si="4"/>
        <v/>
      </c>
      <c r="L42" s="20" t="str">
        <f t="shared" si="4"/>
        <v/>
      </c>
      <c r="M42" s="20" t="str">
        <f t="shared" si="4"/>
        <v/>
      </c>
      <c r="N42" s="20" t="str">
        <f t="shared" si="4"/>
        <v/>
      </c>
      <c r="O42" s="20" t="str">
        <f t="shared" si="4"/>
        <v/>
      </c>
      <c r="P42" s="20" t="str">
        <f t="shared" si="4"/>
        <v/>
      </c>
      <c r="Q42" s="20" t="str">
        <f t="shared" si="4"/>
        <v/>
      </c>
      <c r="R42" s="20" t="str">
        <f t="shared" si="4"/>
        <v/>
      </c>
      <c r="S42" s="20" t="str">
        <f t="shared" si="4"/>
        <v/>
      </c>
      <c r="T42" s="20" t="str">
        <f t="shared" si="4"/>
        <v/>
      </c>
      <c r="U42" s="20" t="str">
        <f t="shared" si="4"/>
        <v/>
      </c>
      <c r="V42" s="32" t="str">
        <f>IF(E42=0,"",INDEX(Gruppe_Raum!$A$1:$B$16,MATCH(E42,Gruppe_Raum!$A$1:$A$16,),2))</f>
        <v>1a, Frau Hornung</v>
      </c>
    </row>
    <row r="43" spans="1:22" x14ac:dyDescent="0.2">
      <c r="A43" s="17" t="s">
        <v>44</v>
      </c>
      <c r="B43" s="70" t="s">
        <v>237</v>
      </c>
      <c r="C43" s="70" t="s">
        <v>230</v>
      </c>
      <c r="D43" s="10" t="s">
        <v>47</v>
      </c>
      <c r="E43" s="33">
        <v>12</v>
      </c>
      <c r="F43" s="20" t="str">
        <f t="shared" si="5"/>
        <v/>
      </c>
      <c r="G43" s="20" t="str">
        <f t="shared" si="4"/>
        <v/>
      </c>
      <c r="H43" s="20" t="str">
        <f t="shared" si="4"/>
        <v/>
      </c>
      <c r="I43" s="20" t="str">
        <f t="shared" si="4"/>
        <v/>
      </c>
      <c r="J43" s="20" t="str">
        <f t="shared" si="4"/>
        <v/>
      </c>
      <c r="K43" s="20" t="str">
        <f t="shared" si="4"/>
        <v/>
      </c>
      <c r="L43" s="20" t="str">
        <f t="shared" si="4"/>
        <v/>
      </c>
      <c r="M43" s="20" t="str">
        <f t="shared" si="4"/>
        <v/>
      </c>
      <c r="N43" s="20" t="str">
        <f t="shared" si="4"/>
        <v/>
      </c>
      <c r="O43" s="20" t="str">
        <f t="shared" si="4"/>
        <v/>
      </c>
      <c r="P43" s="20" t="str">
        <f t="shared" si="4"/>
        <v/>
      </c>
      <c r="Q43" s="20">
        <f t="shared" si="4"/>
        <v>1</v>
      </c>
      <c r="R43" s="20" t="str">
        <f t="shared" si="4"/>
        <v/>
      </c>
      <c r="S43" s="20" t="str">
        <f t="shared" si="4"/>
        <v/>
      </c>
      <c r="T43" s="20" t="str">
        <f t="shared" si="4"/>
        <v/>
      </c>
      <c r="U43" s="20" t="str">
        <f t="shared" si="4"/>
        <v/>
      </c>
      <c r="V43" s="32" t="str">
        <f>IF(E43=0,"",INDEX(Gruppe_Raum!$A$1:$B$16,MATCH(E43,Gruppe_Raum!$A$1:$A$16,),2))</f>
        <v>3b, Frau Heuert</v>
      </c>
    </row>
    <row r="44" spans="1:22" x14ac:dyDescent="0.2">
      <c r="A44" s="17" t="s">
        <v>44</v>
      </c>
      <c r="B44" s="70" t="s">
        <v>238</v>
      </c>
      <c r="C44" s="70" t="s">
        <v>239</v>
      </c>
      <c r="D44" s="10" t="s">
        <v>47</v>
      </c>
      <c r="E44" s="33">
        <v>14</v>
      </c>
      <c r="F44" s="20" t="str">
        <f t="shared" si="5"/>
        <v/>
      </c>
      <c r="G44" s="20" t="str">
        <f t="shared" si="4"/>
        <v/>
      </c>
      <c r="H44" s="20" t="str">
        <f t="shared" si="4"/>
        <v/>
      </c>
      <c r="I44" s="20" t="str">
        <f t="shared" si="4"/>
        <v/>
      </c>
      <c r="J44" s="20" t="str">
        <f t="shared" si="4"/>
        <v/>
      </c>
      <c r="K44" s="20" t="str">
        <f t="shared" si="4"/>
        <v/>
      </c>
      <c r="L44" s="20" t="str">
        <f t="shared" si="4"/>
        <v/>
      </c>
      <c r="M44" s="20" t="str">
        <f t="shared" si="4"/>
        <v/>
      </c>
      <c r="N44" s="20" t="str">
        <f t="shared" si="4"/>
        <v/>
      </c>
      <c r="O44" s="20" t="str">
        <f t="shared" si="4"/>
        <v/>
      </c>
      <c r="P44" s="20" t="str">
        <f t="shared" si="4"/>
        <v/>
      </c>
      <c r="Q44" s="20" t="str">
        <f t="shared" si="4"/>
        <v/>
      </c>
      <c r="R44" s="20" t="str">
        <f t="shared" si="4"/>
        <v/>
      </c>
      <c r="S44" s="20">
        <f t="shared" si="4"/>
        <v>1</v>
      </c>
      <c r="T44" s="20" t="str">
        <f t="shared" si="4"/>
        <v/>
      </c>
      <c r="U44" s="20" t="str">
        <f t="shared" si="4"/>
        <v/>
      </c>
      <c r="V44" s="32" t="str">
        <f>IF(E44=0,"",INDEX(Gruppe_Raum!$A$1:$B$16,MATCH(E44,Gruppe_Raum!$A$1:$A$16,),2))</f>
        <v>4a, Herr Ernting</v>
      </c>
    </row>
    <row r="45" spans="1:22" x14ac:dyDescent="0.2">
      <c r="A45" s="17" t="s">
        <v>49</v>
      </c>
      <c r="B45" s="70" t="s">
        <v>240</v>
      </c>
      <c r="C45" s="70" t="s">
        <v>241</v>
      </c>
      <c r="D45" s="10" t="s">
        <v>41</v>
      </c>
      <c r="E45" s="33">
        <v>1</v>
      </c>
      <c r="F45" s="20">
        <f t="shared" si="5"/>
        <v>1</v>
      </c>
      <c r="G45" s="20" t="str">
        <f t="shared" si="4"/>
        <v/>
      </c>
      <c r="H45" s="20" t="str">
        <f t="shared" si="4"/>
        <v/>
      </c>
      <c r="I45" s="20" t="str">
        <f t="shared" si="4"/>
        <v/>
      </c>
      <c r="J45" s="20" t="str">
        <f t="shared" si="4"/>
        <v/>
      </c>
      <c r="K45" s="20" t="str">
        <f t="shared" si="4"/>
        <v/>
      </c>
      <c r="L45" s="20" t="str">
        <f t="shared" si="4"/>
        <v/>
      </c>
      <c r="M45" s="20" t="str">
        <f t="shared" si="4"/>
        <v/>
      </c>
      <c r="N45" s="20" t="str">
        <f t="shared" si="4"/>
        <v/>
      </c>
      <c r="O45" s="20" t="str">
        <f t="shared" si="4"/>
        <v/>
      </c>
      <c r="P45" s="20" t="str">
        <f t="shared" si="4"/>
        <v/>
      </c>
      <c r="Q45" s="20" t="str">
        <f t="shared" si="4"/>
        <v/>
      </c>
      <c r="R45" s="20" t="str">
        <f t="shared" si="4"/>
        <v/>
      </c>
      <c r="S45" s="20" t="str">
        <f t="shared" si="4"/>
        <v/>
      </c>
      <c r="T45" s="20" t="str">
        <f t="shared" si="4"/>
        <v/>
      </c>
      <c r="U45" s="20" t="str">
        <f t="shared" si="4"/>
        <v/>
      </c>
      <c r="V45" s="32" t="str">
        <f>IF(E45=0,"",INDEX(Gruppe_Raum!$A$1:$B$16,MATCH(E45,Gruppe_Raum!$A$1:$A$16,),2))</f>
        <v>1a, Frau Hornung</v>
      </c>
    </row>
    <row r="46" spans="1:22" x14ac:dyDescent="0.2">
      <c r="A46" s="17" t="s">
        <v>49</v>
      </c>
      <c r="B46" s="70" t="s">
        <v>242</v>
      </c>
      <c r="C46" s="70" t="s">
        <v>243</v>
      </c>
      <c r="D46" s="10" t="s">
        <v>41</v>
      </c>
      <c r="E46" s="33">
        <v>8</v>
      </c>
      <c r="F46" s="20" t="str">
        <f t="shared" si="5"/>
        <v/>
      </c>
      <c r="G46" s="20" t="str">
        <f t="shared" si="4"/>
        <v/>
      </c>
      <c r="H46" s="20" t="str">
        <f t="shared" si="4"/>
        <v/>
      </c>
      <c r="I46" s="20" t="str">
        <f t="shared" si="4"/>
        <v/>
      </c>
      <c r="J46" s="20" t="str">
        <f t="shared" si="4"/>
        <v/>
      </c>
      <c r="K46" s="20" t="str">
        <f t="shared" si="4"/>
        <v/>
      </c>
      <c r="L46" s="20" t="str">
        <f t="shared" si="4"/>
        <v/>
      </c>
      <c r="M46" s="20">
        <f t="shared" si="4"/>
        <v>1</v>
      </c>
      <c r="N46" s="20" t="str">
        <f t="shared" si="4"/>
        <v/>
      </c>
      <c r="O46" s="20" t="str">
        <f t="shared" si="4"/>
        <v/>
      </c>
      <c r="P46" s="20" t="str">
        <f t="shared" si="4"/>
        <v/>
      </c>
      <c r="Q46" s="20" t="str">
        <f t="shared" si="4"/>
        <v/>
      </c>
      <c r="R46" s="20" t="str">
        <f t="shared" si="4"/>
        <v/>
      </c>
      <c r="S46" s="20" t="str">
        <f t="shared" si="4"/>
        <v/>
      </c>
      <c r="T46" s="20" t="str">
        <f t="shared" si="4"/>
        <v/>
      </c>
      <c r="U46" s="20" t="str">
        <f t="shared" si="4"/>
        <v/>
      </c>
      <c r="V46" s="32" t="str">
        <f>IF(E46=0,"",INDEX(Gruppe_Raum!$A$1:$B$16,MATCH(E46,Gruppe_Raum!$A$1:$A$16,),2))</f>
        <v>2b, Frau Wonnemond</v>
      </c>
    </row>
    <row r="47" spans="1:22" x14ac:dyDescent="0.2">
      <c r="A47" s="17" t="s">
        <v>49</v>
      </c>
      <c r="B47" s="70" t="s">
        <v>244</v>
      </c>
      <c r="C47" s="70" t="s">
        <v>232</v>
      </c>
      <c r="D47" s="10" t="s">
        <v>42</v>
      </c>
      <c r="E47" s="33">
        <v>7</v>
      </c>
      <c r="F47" s="20" t="str">
        <f t="shared" si="5"/>
        <v/>
      </c>
      <c r="G47" s="20" t="str">
        <f t="shared" si="4"/>
        <v/>
      </c>
      <c r="H47" s="20" t="str">
        <f t="shared" si="4"/>
        <v/>
      </c>
      <c r="I47" s="20" t="str">
        <f t="shared" si="4"/>
        <v/>
      </c>
      <c r="J47" s="20" t="str">
        <f t="shared" si="4"/>
        <v/>
      </c>
      <c r="K47" s="20" t="str">
        <f t="shared" si="4"/>
        <v/>
      </c>
      <c r="L47" s="20">
        <f t="shared" si="4"/>
        <v>1</v>
      </c>
      <c r="M47" s="20" t="str">
        <f t="shared" si="4"/>
        <v/>
      </c>
      <c r="N47" s="20" t="str">
        <f t="shared" si="4"/>
        <v/>
      </c>
      <c r="O47" s="20" t="str">
        <f t="shared" si="4"/>
        <v/>
      </c>
      <c r="P47" s="20" t="str">
        <f t="shared" si="4"/>
        <v/>
      </c>
      <c r="Q47" s="20" t="str">
        <f t="shared" si="4"/>
        <v/>
      </c>
      <c r="R47" s="20" t="str">
        <f t="shared" si="4"/>
        <v/>
      </c>
      <c r="S47" s="20" t="str">
        <f t="shared" si="4"/>
        <v/>
      </c>
      <c r="T47" s="20" t="str">
        <f t="shared" si="4"/>
        <v/>
      </c>
      <c r="U47" s="20" t="str">
        <f t="shared" si="4"/>
        <v/>
      </c>
      <c r="V47" s="32" t="str">
        <f>IF(E47=0,"",INDEX(Gruppe_Raum!$A$1:$B$16,MATCH(E47,Gruppe_Raum!$A$1:$A$16,),2))</f>
        <v>2b, Frau Wonnemond</v>
      </c>
    </row>
    <row r="48" spans="1:22" x14ac:dyDescent="0.2">
      <c r="A48" s="17" t="s">
        <v>49</v>
      </c>
      <c r="B48" s="70" t="s">
        <v>245</v>
      </c>
      <c r="C48" s="70" t="s">
        <v>246</v>
      </c>
      <c r="D48" s="10" t="s">
        <v>41</v>
      </c>
      <c r="E48" s="33">
        <v>6</v>
      </c>
      <c r="F48" s="20" t="str">
        <f t="shared" si="5"/>
        <v/>
      </c>
      <c r="G48" s="20" t="str">
        <f t="shared" si="4"/>
        <v/>
      </c>
      <c r="H48" s="20" t="str">
        <f t="shared" si="4"/>
        <v/>
      </c>
      <c r="I48" s="20" t="str">
        <f t="shared" si="4"/>
        <v/>
      </c>
      <c r="J48" s="20" t="str">
        <f t="shared" si="4"/>
        <v/>
      </c>
      <c r="K48" s="20">
        <f t="shared" si="4"/>
        <v>1</v>
      </c>
      <c r="L48" s="20" t="str">
        <f t="shared" si="4"/>
        <v/>
      </c>
      <c r="M48" s="20" t="str">
        <f t="shared" si="4"/>
        <v/>
      </c>
      <c r="N48" s="20" t="str">
        <f t="shared" si="4"/>
        <v/>
      </c>
      <c r="O48" s="20" t="str">
        <f t="shared" si="4"/>
        <v/>
      </c>
      <c r="P48" s="20" t="str">
        <f t="shared" si="4"/>
        <v/>
      </c>
      <c r="Q48" s="20" t="str">
        <f t="shared" si="4"/>
        <v/>
      </c>
      <c r="R48" s="20" t="str">
        <f t="shared" si="4"/>
        <v/>
      </c>
      <c r="S48" s="20" t="str">
        <f t="shared" si="4"/>
        <v/>
      </c>
      <c r="T48" s="20" t="str">
        <f t="shared" si="4"/>
        <v/>
      </c>
      <c r="U48" s="20" t="str">
        <f t="shared" si="4"/>
        <v/>
      </c>
      <c r="V48" s="32" t="str">
        <f>IF(E48=0,"",INDEX(Gruppe_Raum!$A$1:$B$16,MATCH(E48,Gruppe_Raum!$A$1:$A$16,),2))</f>
        <v>2a, Frau Oftermond</v>
      </c>
    </row>
    <row r="49" spans="1:22" x14ac:dyDescent="0.2">
      <c r="A49" s="17" t="s">
        <v>49</v>
      </c>
      <c r="B49" s="70" t="s">
        <v>247</v>
      </c>
      <c r="C49" s="70" t="s">
        <v>248</v>
      </c>
      <c r="D49" s="10" t="s">
        <v>41</v>
      </c>
      <c r="E49" s="33">
        <v>15</v>
      </c>
      <c r="F49" s="20" t="str">
        <f t="shared" si="5"/>
        <v/>
      </c>
      <c r="G49" s="20" t="str">
        <f t="shared" si="4"/>
        <v/>
      </c>
      <c r="H49" s="20" t="str">
        <f t="shared" si="4"/>
        <v/>
      </c>
      <c r="I49" s="20" t="str">
        <f t="shared" si="4"/>
        <v/>
      </c>
      <c r="J49" s="20" t="str">
        <f t="shared" si="4"/>
        <v/>
      </c>
      <c r="K49" s="20" t="str">
        <f t="shared" si="4"/>
        <v/>
      </c>
      <c r="L49" s="20" t="str">
        <f t="shared" si="4"/>
        <v/>
      </c>
      <c r="M49" s="20" t="str">
        <f t="shared" si="4"/>
        <v/>
      </c>
      <c r="N49" s="20" t="str">
        <f t="shared" si="4"/>
        <v/>
      </c>
      <c r="O49" s="20" t="str">
        <f t="shared" si="4"/>
        <v/>
      </c>
      <c r="P49" s="20" t="str">
        <f t="shared" si="4"/>
        <v/>
      </c>
      <c r="Q49" s="20" t="str">
        <f t="shared" si="4"/>
        <v/>
      </c>
      <c r="R49" s="20" t="str">
        <f t="shared" si="4"/>
        <v/>
      </c>
      <c r="S49" s="20" t="str">
        <f t="shared" si="4"/>
        <v/>
      </c>
      <c r="T49" s="20">
        <f t="shared" si="4"/>
        <v>1</v>
      </c>
      <c r="U49" s="20" t="str">
        <f t="shared" si="4"/>
        <v/>
      </c>
      <c r="V49" s="32" t="str">
        <f>IF(E49=0,"",INDEX(Gruppe_Raum!$A$1:$B$16,MATCH(E49,Gruppe_Raum!$A$1:$A$16,),2))</f>
        <v>4b, Frau Scheiding</v>
      </c>
    </row>
    <row r="50" spans="1:22" x14ac:dyDescent="0.2">
      <c r="A50" s="17" t="s">
        <v>49</v>
      </c>
      <c r="B50" s="70" t="s">
        <v>249</v>
      </c>
      <c r="C50" s="70" t="s">
        <v>250</v>
      </c>
      <c r="D50" s="10" t="s">
        <v>41</v>
      </c>
      <c r="E50" s="33">
        <v>4</v>
      </c>
      <c r="F50" s="20" t="str">
        <f t="shared" si="5"/>
        <v/>
      </c>
      <c r="G50" s="20" t="str">
        <f t="shared" si="4"/>
        <v/>
      </c>
      <c r="H50" s="20" t="str">
        <f t="shared" si="4"/>
        <v/>
      </c>
      <c r="I50" s="20">
        <f t="shared" si="4"/>
        <v>1</v>
      </c>
      <c r="J50" s="20" t="str">
        <f t="shared" si="4"/>
        <v/>
      </c>
      <c r="K50" s="20" t="str">
        <f t="shared" si="4"/>
        <v/>
      </c>
      <c r="L50" s="20" t="str">
        <f t="shared" si="4"/>
        <v/>
      </c>
      <c r="M50" s="20" t="str">
        <f t="shared" si="4"/>
        <v/>
      </c>
      <c r="N50" s="20" t="str">
        <f t="shared" si="4"/>
        <v/>
      </c>
      <c r="O50" s="20" t="str">
        <f t="shared" si="4"/>
        <v/>
      </c>
      <c r="P50" s="20" t="str">
        <f t="shared" si="4"/>
        <v/>
      </c>
      <c r="Q50" s="20" t="str">
        <f t="shared" si="4"/>
        <v/>
      </c>
      <c r="R50" s="20" t="str">
        <f t="shared" si="4"/>
        <v/>
      </c>
      <c r="S50" s="20" t="str">
        <f t="shared" si="4"/>
        <v/>
      </c>
      <c r="T50" s="20" t="str">
        <f t="shared" si="4"/>
        <v/>
      </c>
      <c r="U50" s="20" t="str">
        <f t="shared" si="4"/>
        <v/>
      </c>
      <c r="V50" s="32" t="str">
        <f>IF(E50=0,"",INDEX(Gruppe_Raum!$A$1:$B$16,MATCH(E50,Gruppe_Raum!$A$1:$A$16,),2))</f>
        <v>1b, Frau Lenzing</v>
      </c>
    </row>
    <row r="51" spans="1:22" x14ac:dyDescent="0.2">
      <c r="A51" s="17" t="s">
        <v>49</v>
      </c>
      <c r="B51" s="70" t="s">
        <v>251</v>
      </c>
      <c r="C51" s="70" t="s">
        <v>252</v>
      </c>
      <c r="D51" s="10" t="s">
        <v>41</v>
      </c>
      <c r="E51" s="33">
        <v>16</v>
      </c>
      <c r="F51" s="20" t="str">
        <f t="shared" si="5"/>
        <v/>
      </c>
      <c r="G51" s="20" t="str">
        <f t="shared" si="4"/>
        <v/>
      </c>
      <c r="H51" s="20" t="str">
        <f t="shared" si="4"/>
        <v/>
      </c>
      <c r="I51" s="20" t="str">
        <f t="shared" ref="G51:U68" si="6">IF($E51=I$5,1,"")</f>
        <v/>
      </c>
      <c r="J51" s="20" t="str">
        <f t="shared" si="6"/>
        <v/>
      </c>
      <c r="K51" s="20" t="str">
        <f t="shared" si="6"/>
        <v/>
      </c>
      <c r="L51" s="20" t="str">
        <f t="shared" si="6"/>
        <v/>
      </c>
      <c r="M51" s="20" t="str">
        <f t="shared" si="6"/>
        <v/>
      </c>
      <c r="N51" s="20" t="str">
        <f t="shared" si="6"/>
        <v/>
      </c>
      <c r="O51" s="20" t="str">
        <f t="shared" si="6"/>
        <v/>
      </c>
      <c r="P51" s="20" t="str">
        <f t="shared" si="6"/>
        <v/>
      </c>
      <c r="Q51" s="20" t="str">
        <f t="shared" si="6"/>
        <v/>
      </c>
      <c r="R51" s="20" t="str">
        <f t="shared" si="6"/>
        <v/>
      </c>
      <c r="S51" s="20" t="str">
        <f t="shared" si="6"/>
        <v/>
      </c>
      <c r="T51" s="20" t="str">
        <f t="shared" si="6"/>
        <v/>
      </c>
      <c r="U51" s="20">
        <f t="shared" si="6"/>
        <v>1</v>
      </c>
      <c r="V51" s="32" t="str">
        <f>IF(E51=0,"",INDEX(Gruppe_Raum!$A$1:$B$16,MATCH(E51,Gruppe_Raum!$A$1:$A$16,),2))</f>
        <v>4b, Frau Scheiding</v>
      </c>
    </row>
    <row r="52" spans="1:22" x14ac:dyDescent="0.2">
      <c r="A52" s="17" t="s">
        <v>49</v>
      </c>
      <c r="B52" s="70" t="s">
        <v>253</v>
      </c>
      <c r="C52" s="70" t="s">
        <v>254</v>
      </c>
      <c r="D52" s="10" t="s">
        <v>41</v>
      </c>
      <c r="E52" s="33">
        <v>16</v>
      </c>
      <c r="F52" s="20" t="str">
        <f t="shared" si="5"/>
        <v/>
      </c>
      <c r="G52" s="20" t="str">
        <f t="shared" si="6"/>
        <v/>
      </c>
      <c r="H52" s="20" t="str">
        <f t="shared" si="6"/>
        <v/>
      </c>
      <c r="I52" s="20" t="str">
        <f t="shared" si="6"/>
        <v/>
      </c>
      <c r="J52" s="20" t="str">
        <f t="shared" si="6"/>
        <v/>
      </c>
      <c r="K52" s="20" t="str">
        <f t="shared" si="6"/>
        <v/>
      </c>
      <c r="L52" s="20" t="str">
        <f t="shared" si="6"/>
        <v/>
      </c>
      <c r="M52" s="20" t="str">
        <f t="shared" si="6"/>
        <v/>
      </c>
      <c r="N52" s="20" t="str">
        <f t="shared" si="6"/>
        <v/>
      </c>
      <c r="O52" s="20" t="str">
        <f t="shared" si="6"/>
        <v/>
      </c>
      <c r="P52" s="20" t="str">
        <f t="shared" si="6"/>
        <v/>
      </c>
      <c r="Q52" s="20" t="str">
        <f t="shared" si="6"/>
        <v/>
      </c>
      <c r="R52" s="20" t="str">
        <f t="shared" si="6"/>
        <v/>
      </c>
      <c r="S52" s="20" t="str">
        <f t="shared" si="6"/>
        <v/>
      </c>
      <c r="T52" s="20" t="str">
        <f t="shared" si="6"/>
        <v/>
      </c>
      <c r="U52" s="20">
        <f t="shared" si="6"/>
        <v>1</v>
      </c>
      <c r="V52" s="32" t="str">
        <f>IF(E52=0,"",INDEX(Gruppe_Raum!$A$1:$B$16,MATCH(E52,Gruppe_Raum!$A$1:$A$16,),2))</f>
        <v>4b, Frau Scheiding</v>
      </c>
    </row>
    <row r="53" spans="1:22" x14ac:dyDescent="0.2">
      <c r="A53" s="17" t="s">
        <v>49</v>
      </c>
      <c r="B53" s="70" t="s">
        <v>255</v>
      </c>
      <c r="C53" s="70" t="s">
        <v>256</v>
      </c>
      <c r="D53" s="10" t="s">
        <v>41</v>
      </c>
      <c r="E53" s="33">
        <v>11</v>
      </c>
      <c r="F53" s="20" t="str">
        <f t="shared" si="5"/>
        <v/>
      </c>
      <c r="G53" s="20" t="str">
        <f t="shared" si="6"/>
        <v/>
      </c>
      <c r="H53" s="20" t="str">
        <f t="shared" si="6"/>
        <v/>
      </c>
      <c r="I53" s="20" t="str">
        <f t="shared" si="6"/>
        <v/>
      </c>
      <c r="J53" s="20" t="str">
        <f t="shared" si="6"/>
        <v/>
      </c>
      <c r="K53" s="20" t="str">
        <f t="shared" si="6"/>
        <v/>
      </c>
      <c r="L53" s="20" t="str">
        <f t="shared" si="6"/>
        <v/>
      </c>
      <c r="M53" s="20" t="str">
        <f t="shared" si="6"/>
        <v/>
      </c>
      <c r="N53" s="20" t="str">
        <f t="shared" si="6"/>
        <v/>
      </c>
      <c r="O53" s="20" t="str">
        <f t="shared" si="6"/>
        <v/>
      </c>
      <c r="P53" s="20">
        <f t="shared" si="6"/>
        <v>1</v>
      </c>
      <c r="Q53" s="20" t="str">
        <f t="shared" si="6"/>
        <v/>
      </c>
      <c r="R53" s="20" t="str">
        <f t="shared" si="6"/>
        <v/>
      </c>
      <c r="S53" s="20" t="str">
        <f t="shared" si="6"/>
        <v/>
      </c>
      <c r="T53" s="20" t="str">
        <f t="shared" si="6"/>
        <v/>
      </c>
      <c r="U53" s="20" t="str">
        <f t="shared" si="6"/>
        <v/>
      </c>
      <c r="V53" s="32" t="str">
        <f>IF(E53=0,"",INDEX(Gruppe_Raum!$A$1:$B$16,MATCH(E53,Gruppe_Raum!$A$1:$A$16,),2))</f>
        <v>3b, Frau Heuert</v>
      </c>
    </row>
    <row r="54" spans="1:22" x14ac:dyDescent="0.2">
      <c r="A54" s="17" t="s">
        <v>49</v>
      </c>
      <c r="B54" s="70" t="s">
        <v>257</v>
      </c>
      <c r="C54" s="70" t="s">
        <v>258</v>
      </c>
      <c r="D54" s="10" t="s">
        <v>41</v>
      </c>
      <c r="E54" s="33">
        <v>5</v>
      </c>
      <c r="F54" s="20" t="str">
        <f t="shared" si="5"/>
        <v/>
      </c>
      <c r="G54" s="20" t="str">
        <f t="shared" si="6"/>
        <v/>
      </c>
      <c r="H54" s="20" t="str">
        <f t="shared" si="6"/>
        <v/>
      </c>
      <c r="I54" s="20" t="str">
        <f t="shared" si="6"/>
        <v/>
      </c>
      <c r="J54" s="20">
        <f t="shared" si="6"/>
        <v>1</v>
      </c>
      <c r="K54" s="20" t="str">
        <f t="shared" si="6"/>
        <v/>
      </c>
      <c r="L54" s="20" t="str">
        <f t="shared" si="6"/>
        <v/>
      </c>
      <c r="M54" s="20" t="str">
        <f t="shared" si="6"/>
        <v/>
      </c>
      <c r="N54" s="20" t="str">
        <f t="shared" si="6"/>
        <v/>
      </c>
      <c r="O54" s="20" t="str">
        <f t="shared" si="6"/>
        <v/>
      </c>
      <c r="P54" s="20" t="str">
        <f t="shared" si="6"/>
        <v/>
      </c>
      <c r="Q54" s="20" t="str">
        <f t="shared" si="6"/>
        <v/>
      </c>
      <c r="R54" s="20" t="str">
        <f t="shared" si="6"/>
        <v/>
      </c>
      <c r="S54" s="20" t="str">
        <f t="shared" si="6"/>
        <v/>
      </c>
      <c r="T54" s="20" t="str">
        <f t="shared" si="6"/>
        <v/>
      </c>
      <c r="U54" s="20" t="str">
        <f t="shared" si="6"/>
        <v/>
      </c>
      <c r="V54" s="32" t="str">
        <f>IF(E54=0,"",INDEX(Gruppe_Raum!$A$1:$B$16,MATCH(E54,Gruppe_Raum!$A$1:$A$16,),2))</f>
        <v>2a, Frau Oftermond</v>
      </c>
    </row>
    <row r="55" spans="1:22" x14ac:dyDescent="0.2">
      <c r="A55" s="17" t="s">
        <v>49</v>
      </c>
      <c r="B55" s="70" t="s">
        <v>259</v>
      </c>
      <c r="C55" s="70" t="s">
        <v>260</v>
      </c>
      <c r="D55" s="10" t="s">
        <v>42</v>
      </c>
      <c r="E55" s="33">
        <v>5</v>
      </c>
      <c r="F55" s="20" t="str">
        <f t="shared" si="5"/>
        <v/>
      </c>
      <c r="G55" s="20" t="str">
        <f t="shared" si="6"/>
        <v/>
      </c>
      <c r="H55" s="20" t="str">
        <f t="shared" si="6"/>
        <v/>
      </c>
      <c r="I55" s="20" t="str">
        <f t="shared" si="6"/>
        <v/>
      </c>
      <c r="J55" s="20">
        <f t="shared" si="6"/>
        <v>1</v>
      </c>
      <c r="K55" s="20" t="str">
        <f t="shared" si="6"/>
        <v/>
      </c>
      <c r="L55" s="20" t="str">
        <f t="shared" si="6"/>
        <v/>
      </c>
      <c r="M55" s="20" t="str">
        <f t="shared" si="6"/>
        <v/>
      </c>
      <c r="N55" s="20" t="str">
        <f t="shared" si="6"/>
        <v/>
      </c>
      <c r="O55" s="20" t="str">
        <f t="shared" si="6"/>
        <v/>
      </c>
      <c r="P55" s="20" t="str">
        <f t="shared" si="6"/>
        <v/>
      </c>
      <c r="Q55" s="20" t="str">
        <f t="shared" si="6"/>
        <v/>
      </c>
      <c r="R55" s="20" t="str">
        <f t="shared" si="6"/>
        <v/>
      </c>
      <c r="S55" s="20" t="str">
        <f t="shared" si="6"/>
        <v/>
      </c>
      <c r="T55" s="20" t="str">
        <f t="shared" si="6"/>
        <v/>
      </c>
      <c r="U55" s="20" t="str">
        <f t="shared" si="6"/>
        <v/>
      </c>
      <c r="V55" s="32" t="str">
        <f>IF(E55=0,"",INDEX(Gruppe_Raum!$A$1:$B$16,MATCH(E55,Gruppe_Raum!$A$1:$A$16,),2))</f>
        <v>2a, Frau Oftermond</v>
      </c>
    </row>
    <row r="56" spans="1:22" x14ac:dyDescent="0.2">
      <c r="A56" s="17" t="s">
        <v>49</v>
      </c>
      <c r="B56" s="70" t="s">
        <v>261</v>
      </c>
      <c r="C56" s="70" t="s">
        <v>262</v>
      </c>
      <c r="D56" s="10" t="s">
        <v>41</v>
      </c>
      <c r="E56" s="33">
        <v>12</v>
      </c>
      <c r="F56" s="20" t="str">
        <f t="shared" si="5"/>
        <v/>
      </c>
      <c r="G56" s="20" t="str">
        <f t="shared" si="6"/>
        <v/>
      </c>
      <c r="H56" s="20" t="str">
        <f t="shared" si="6"/>
        <v/>
      </c>
      <c r="I56" s="20" t="str">
        <f t="shared" si="6"/>
        <v/>
      </c>
      <c r="J56" s="20" t="str">
        <f t="shared" si="6"/>
        <v/>
      </c>
      <c r="K56" s="20" t="str">
        <f t="shared" si="6"/>
        <v/>
      </c>
      <c r="L56" s="20" t="str">
        <f t="shared" si="6"/>
        <v/>
      </c>
      <c r="M56" s="20" t="str">
        <f t="shared" si="6"/>
        <v/>
      </c>
      <c r="N56" s="20" t="str">
        <f t="shared" si="6"/>
        <v/>
      </c>
      <c r="O56" s="20" t="str">
        <f t="shared" si="6"/>
        <v/>
      </c>
      <c r="P56" s="20" t="str">
        <f t="shared" si="6"/>
        <v/>
      </c>
      <c r="Q56" s="20">
        <f t="shared" si="6"/>
        <v>1</v>
      </c>
      <c r="R56" s="20" t="str">
        <f t="shared" si="6"/>
        <v/>
      </c>
      <c r="S56" s="20" t="str">
        <f t="shared" si="6"/>
        <v/>
      </c>
      <c r="T56" s="20" t="str">
        <f t="shared" si="6"/>
        <v/>
      </c>
      <c r="U56" s="20" t="str">
        <f t="shared" si="6"/>
        <v/>
      </c>
      <c r="V56" s="32" t="str">
        <f>IF(E56=0,"",INDEX(Gruppe_Raum!$A$1:$B$16,MATCH(E56,Gruppe_Raum!$A$1:$A$16,),2))</f>
        <v>3b, Frau Heuert</v>
      </c>
    </row>
    <row r="57" spans="1:22" x14ac:dyDescent="0.2">
      <c r="A57" s="17" t="s">
        <v>49</v>
      </c>
      <c r="B57" s="70" t="s">
        <v>263</v>
      </c>
      <c r="C57" s="70" t="s">
        <v>264</v>
      </c>
      <c r="D57" s="10" t="s">
        <v>41</v>
      </c>
      <c r="E57" s="33">
        <v>5</v>
      </c>
      <c r="F57" s="20" t="str">
        <f t="shared" si="5"/>
        <v/>
      </c>
      <c r="G57" s="20" t="str">
        <f t="shared" si="6"/>
        <v/>
      </c>
      <c r="H57" s="20" t="str">
        <f t="shared" si="6"/>
        <v/>
      </c>
      <c r="I57" s="20" t="str">
        <f t="shared" si="6"/>
        <v/>
      </c>
      <c r="J57" s="20">
        <f t="shared" si="6"/>
        <v>1</v>
      </c>
      <c r="K57" s="20" t="str">
        <f t="shared" si="6"/>
        <v/>
      </c>
      <c r="L57" s="20" t="str">
        <f t="shared" si="6"/>
        <v/>
      </c>
      <c r="M57" s="20" t="str">
        <f t="shared" si="6"/>
        <v/>
      </c>
      <c r="N57" s="20" t="str">
        <f t="shared" si="6"/>
        <v/>
      </c>
      <c r="O57" s="20" t="str">
        <f t="shared" si="6"/>
        <v/>
      </c>
      <c r="P57" s="20" t="str">
        <f t="shared" si="6"/>
        <v/>
      </c>
      <c r="Q57" s="20" t="str">
        <f t="shared" si="6"/>
        <v/>
      </c>
      <c r="R57" s="20" t="str">
        <f t="shared" si="6"/>
        <v/>
      </c>
      <c r="S57" s="20" t="str">
        <f t="shared" si="6"/>
        <v/>
      </c>
      <c r="T57" s="20" t="str">
        <f t="shared" si="6"/>
        <v/>
      </c>
      <c r="U57" s="20" t="str">
        <f t="shared" si="6"/>
        <v/>
      </c>
      <c r="V57" s="32" t="str">
        <f>IF(E57=0,"",INDEX(Gruppe_Raum!$A$1:$B$16,MATCH(E57,Gruppe_Raum!$A$1:$A$16,),2))</f>
        <v>2a, Frau Oftermond</v>
      </c>
    </row>
    <row r="58" spans="1:22" x14ac:dyDescent="0.2">
      <c r="A58" s="17" t="s">
        <v>49</v>
      </c>
      <c r="B58" s="70" t="s">
        <v>261</v>
      </c>
      <c r="C58" s="70" t="s">
        <v>265</v>
      </c>
      <c r="D58" s="10" t="s">
        <v>41</v>
      </c>
      <c r="E58" s="33">
        <v>14</v>
      </c>
      <c r="F58" s="20" t="str">
        <f t="shared" si="5"/>
        <v/>
      </c>
      <c r="G58" s="20" t="str">
        <f t="shared" si="6"/>
        <v/>
      </c>
      <c r="H58" s="20" t="str">
        <f t="shared" si="6"/>
        <v/>
      </c>
      <c r="I58" s="20" t="str">
        <f t="shared" si="6"/>
        <v/>
      </c>
      <c r="J58" s="20" t="str">
        <f t="shared" si="6"/>
        <v/>
      </c>
      <c r="K58" s="20" t="str">
        <f t="shared" si="6"/>
        <v/>
      </c>
      <c r="L58" s="20" t="str">
        <f t="shared" si="6"/>
        <v/>
      </c>
      <c r="M58" s="20" t="str">
        <f t="shared" si="6"/>
        <v/>
      </c>
      <c r="N58" s="20" t="str">
        <f t="shared" si="6"/>
        <v/>
      </c>
      <c r="O58" s="20" t="str">
        <f t="shared" si="6"/>
        <v/>
      </c>
      <c r="P58" s="20" t="str">
        <f t="shared" si="6"/>
        <v/>
      </c>
      <c r="Q58" s="20" t="str">
        <f t="shared" si="6"/>
        <v/>
      </c>
      <c r="R58" s="20" t="str">
        <f t="shared" si="6"/>
        <v/>
      </c>
      <c r="S58" s="20">
        <f t="shared" si="6"/>
        <v>1</v>
      </c>
      <c r="T58" s="20" t="str">
        <f t="shared" si="6"/>
        <v/>
      </c>
      <c r="U58" s="20" t="str">
        <f t="shared" si="6"/>
        <v/>
      </c>
      <c r="V58" s="32" t="str">
        <f>IF(E58=0,"",INDEX(Gruppe_Raum!$A$1:$B$16,MATCH(E58,Gruppe_Raum!$A$1:$A$16,),2))</f>
        <v>4a, Herr Ernting</v>
      </c>
    </row>
    <row r="59" spans="1:22" x14ac:dyDescent="0.2">
      <c r="A59" s="17" t="s">
        <v>49</v>
      </c>
      <c r="B59" s="70" t="s">
        <v>261</v>
      </c>
      <c r="C59" s="70" t="s">
        <v>266</v>
      </c>
      <c r="D59" s="10" t="s">
        <v>41</v>
      </c>
      <c r="E59" s="33">
        <v>4</v>
      </c>
      <c r="F59" s="20" t="str">
        <f t="shared" si="5"/>
        <v/>
      </c>
      <c r="G59" s="20" t="str">
        <f t="shared" si="6"/>
        <v/>
      </c>
      <c r="H59" s="20" t="str">
        <f t="shared" si="6"/>
        <v/>
      </c>
      <c r="I59" s="20">
        <f t="shared" si="6"/>
        <v>1</v>
      </c>
      <c r="J59" s="20" t="str">
        <f t="shared" si="6"/>
        <v/>
      </c>
      <c r="K59" s="20" t="str">
        <f t="shared" si="6"/>
        <v/>
      </c>
      <c r="L59" s="20" t="str">
        <f t="shared" si="6"/>
        <v/>
      </c>
      <c r="M59" s="20" t="str">
        <f t="shared" si="6"/>
        <v/>
      </c>
      <c r="N59" s="20" t="str">
        <f t="shared" si="6"/>
        <v/>
      </c>
      <c r="O59" s="20" t="str">
        <f t="shared" si="6"/>
        <v/>
      </c>
      <c r="P59" s="20" t="str">
        <f t="shared" si="6"/>
        <v/>
      </c>
      <c r="Q59" s="20" t="str">
        <f t="shared" si="6"/>
        <v/>
      </c>
      <c r="R59" s="20" t="str">
        <f t="shared" si="6"/>
        <v/>
      </c>
      <c r="S59" s="20" t="str">
        <f t="shared" si="6"/>
        <v/>
      </c>
      <c r="T59" s="20" t="str">
        <f t="shared" si="6"/>
        <v/>
      </c>
      <c r="U59" s="20" t="str">
        <f t="shared" si="6"/>
        <v/>
      </c>
      <c r="V59" s="32" t="str">
        <f>IF(E59=0,"",INDEX(Gruppe_Raum!$A$1:$B$16,MATCH(E59,Gruppe_Raum!$A$1:$A$16,),2))</f>
        <v>1b, Frau Lenzing</v>
      </c>
    </row>
    <row r="60" spans="1:22" x14ac:dyDescent="0.2">
      <c r="A60" s="17" t="s">
        <v>49</v>
      </c>
      <c r="B60" s="70" t="s">
        <v>267</v>
      </c>
      <c r="C60" s="70" t="s">
        <v>268</v>
      </c>
      <c r="D60" s="10" t="s">
        <v>41</v>
      </c>
      <c r="E60" s="33">
        <v>15</v>
      </c>
      <c r="F60" s="20" t="str">
        <f t="shared" si="5"/>
        <v/>
      </c>
      <c r="G60" s="20" t="str">
        <f t="shared" si="6"/>
        <v/>
      </c>
      <c r="H60" s="20" t="str">
        <f t="shared" si="6"/>
        <v/>
      </c>
      <c r="I60" s="20" t="str">
        <f t="shared" si="6"/>
        <v/>
      </c>
      <c r="J60" s="20" t="str">
        <f t="shared" si="6"/>
        <v/>
      </c>
      <c r="K60" s="20" t="str">
        <f t="shared" si="6"/>
        <v/>
      </c>
      <c r="L60" s="20" t="str">
        <f t="shared" si="6"/>
        <v/>
      </c>
      <c r="M60" s="20" t="str">
        <f t="shared" si="6"/>
        <v/>
      </c>
      <c r="N60" s="20" t="str">
        <f t="shared" si="6"/>
        <v/>
      </c>
      <c r="O60" s="20" t="str">
        <f t="shared" si="6"/>
        <v/>
      </c>
      <c r="P60" s="20" t="str">
        <f t="shared" si="6"/>
        <v/>
      </c>
      <c r="Q60" s="20" t="str">
        <f t="shared" si="6"/>
        <v/>
      </c>
      <c r="R60" s="20" t="str">
        <f t="shared" si="6"/>
        <v/>
      </c>
      <c r="S60" s="20" t="str">
        <f t="shared" si="6"/>
        <v/>
      </c>
      <c r="T60" s="20">
        <f t="shared" si="6"/>
        <v>1</v>
      </c>
      <c r="U60" s="20" t="str">
        <f t="shared" si="6"/>
        <v/>
      </c>
      <c r="V60" s="32" t="str">
        <f>IF(E60=0,"",INDEX(Gruppe_Raum!$A$1:$B$16,MATCH(E60,Gruppe_Raum!$A$1:$A$16,),2))</f>
        <v>4b, Frau Scheiding</v>
      </c>
    </row>
    <row r="61" spans="1:22" x14ac:dyDescent="0.2">
      <c r="A61" s="17" t="s">
        <v>49</v>
      </c>
      <c r="B61" s="70" t="s">
        <v>269</v>
      </c>
      <c r="C61" s="70" t="s">
        <v>270</v>
      </c>
      <c r="D61" s="10" t="s">
        <v>43</v>
      </c>
      <c r="E61" s="33">
        <v>3</v>
      </c>
      <c r="F61" s="20" t="str">
        <f t="shared" si="5"/>
        <v/>
      </c>
      <c r="G61" s="20" t="str">
        <f t="shared" si="6"/>
        <v/>
      </c>
      <c r="H61" s="20">
        <f t="shared" si="6"/>
        <v>1</v>
      </c>
      <c r="I61" s="20" t="str">
        <f t="shared" si="6"/>
        <v/>
      </c>
      <c r="J61" s="20" t="str">
        <f t="shared" si="6"/>
        <v/>
      </c>
      <c r="K61" s="20" t="str">
        <f t="shared" si="6"/>
        <v/>
      </c>
      <c r="L61" s="20" t="str">
        <f t="shared" si="6"/>
        <v/>
      </c>
      <c r="M61" s="20" t="str">
        <f t="shared" si="6"/>
        <v/>
      </c>
      <c r="N61" s="20" t="str">
        <f t="shared" si="6"/>
        <v/>
      </c>
      <c r="O61" s="20" t="str">
        <f t="shared" si="6"/>
        <v/>
      </c>
      <c r="P61" s="20" t="str">
        <f t="shared" si="6"/>
        <v/>
      </c>
      <c r="Q61" s="20" t="str">
        <f t="shared" si="6"/>
        <v/>
      </c>
      <c r="R61" s="20" t="str">
        <f t="shared" si="6"/>
        <v/>
      </c>
      <c r="S61" s="20" t="str">
        <f t="shared" si="6"/>
        <v/>
      </c>
      <c r="T61" s="20" t="str">
        <f t="shared" si="6"/>
        <v/>
      </c>
      <c r="U61" s="20" t="str">
        <f t="shared" si="6"/>
        <v/>
      </c>
      <c r="V61" s="32" t="str">
        <f>IF(E61=0,"",INDEX(Gruppe_Raum!$A$1:$B$16,MATCH(E61,Gruppe_Raum!$A$1:$A$16,),2))</f>
        <v>1b, Frau Lenzing</v>
      </c>
    </row>
    <row r="62" spans="1:22" x14ac:dyDescent="0.2">
      <c r="A62" s="17" t="s">
        <v>49</v>
      </c>
      <c r="B62" s="70" t="s">
        <v>271</v>
      </c>
      <c r="C62" s="70" t="s">
        <v>272</v>
      </c>
      <c r="D62" s="10" t="s">
        <v>41</v>
      </c>
      <c r="E62" s="33">
        <v>6</v>
      </c>
      <c r="F62" s="20" t="str">
        <f t="shared" si="5"/>
        <v/>
      </c>
      <c r="G62" s="20" t="str">
        <f t="shared" si="6"/>
        <v/>
      </c>
      <c r="H62" s="20" t="str">
        <f t="shared" si="6"/>
        <v/>
      </c>
      <c r="I62" s="20" t="str">
        <f t="shared" si="6"/>
        <v/>
      </c>
      <c r="J62" s="20" t="str">
        <f t="shared" si="6"/>
        <v/>
      </c>
      <c r="K62" s="20">
        <f t="shared" si="6"/>
        <v>1</v>
      </c>
      <c r="L62" s="20" t="str">
        <f t="shared" si="6"/>
        <v/>
      </c>
      <c r="M62" s="20" t="str">
        <f t="shared" si="6"/>
        <v/>
      </c>
      <c r="N62" s="20" t="str">
        <f t="shared" si="6"/>
        <v/>
      </c>
      <c r="O62" s="20" t="str">
        <f t="shared" si="6"/>
        <v/>
      </c>
      <c r="P62" s="20" t="str">
        <f t="shared" si="6"/>
        <v/>
      </c>
      <c r="Q62" s="20" t="str">
        <f t="shared" si="6"/>
        <v/>
      </c>
      <c r="R62" s="20" t="str">
        <f t="shared" si="6"/>
        <v/>
      </c>
      <c r="S62" s="20" t="str">
        <f t="shared" si="6"/>
        <v/>
      </c>
      <c r="T62" s="20" t="str">
        <f t="shared" si="6"/>
        <v/>
      </c>
      <c r="U62" s="20" t="str">
        <f t="shared" si="6"/>
        <v/>
      </c>
      <c r="V62" s="32" t="str">
        <f>IF(E62=0,"",INDEX(Gruppe_Raum!$A$1:$B$16,MATCH(E62,Gruppe_Raum!$A$1:$A$16,),2))</f>
        <v>2a, Frau Oftermond</v>
      </c>
    </row>
    <row r="63" spans="1:22" x14ac:dyDescent="0.2">
      <c r="A63" s="17" t="s">
        <v>50</v>
      </c>
      <c r="B63" s="70" t="s">
        <v>273</v>
      </c>
      <c r="C63" s="70" t="s">
        <v>274</v>
      </c>
      <c r="D63" s="10" t="s">
        <v>45</v>
      </c>
      <c r="E63" s="33">
        <v>9</v>
      </c>
      <c r="F63" s="20" t="str">
        <f t="shared" si="5"/>
        <v/>
      </c>
      <c r="G63" s="20" t="str">
        <f t="shared" si="6"/>
        <v/>
      </c>
      <c r="H63" s="20" t="str">
        <f t="shared" si="6"/>
        <v/>
      </c>
      <c r="I63" s="20" t="str">
        <f t="shared" si="6"/>
        <v/>
      </c>
      <c r="J63" s="20" t="str">
        <f t="shared" si="6"/>
        <v/>
      </c>
      <c r="K63" s="20" t="str">
        <f t="shared" si="6"/>
        <v/>
      </c>
      <c r="L63" s="20" t="str">
        <f t="shared" si="6"/>
        <v/>
      </c>
      <c r="M63" s="20" t="str">
        <f t="shared" si="6"/>
        <v/>
      </c>
      <c r="N63" s="20">
        <f t="shared" si="6"/>
        <v>1</v>
      </c>
      <c r="O63" s="20" t="str">
        <f t="shared" si="6"/>
        <v/>
      </c>
      <c r="P63" s="20" t="str">
        <f t="shared" si="6"/>
        <v/>
      </c>
      <c r="Q63" s="20" t="str">
        <f t="shared" si="6"/>
        <v/>
      </c>
      <c r="R63" s="20" t="str">
        <f t="shared" si="6"/>
        <v/>
      </c>
      <c r="S63" s="20" t="str">
        <f t="shared" si="6"/>
        <v/>
      </c>
      <c r="T63" s="20" t="str">
        <f t="shared" si="6"/>
        <v/>
      </c>
      <c r="U63" s="20" t="str">
        <f t="shared" si="6"/>
        <v/>
      </c>
      <c r="V63" s="32" t="str">
        <f>IF(E63=0,"",INDEX(Gruppe_Raum!$A$1:$B$16,MATCH(E63,Gruppe_Raum!$A$1:$A$16,),2))</f>
        <v>3a, Frau Brachet</v>
      </c>
    </row>
    <row r="64" spans="1:22" x14ac:dyDescent="0.2">
      <c r="A64" s="17" t="s">
        <v>50</v>
      </c>
      <c r="B64" s="70" t="s">
        <v>275</v>
      </c>
      <c r="C64" s="70" t="s">
        <v>266</v>
      </c>
      <c r="D64" s="10" t="s">
        <v>46</v>
      </c>
      <c r="E64" s="33">
        <v>7</v>
      </c>
      <c r="F64" s="20" t="str">
        <f t="shared" si="5"/>
        <v/>
      </c>
      <c r="G64" s="20" t="str">
        <f t="shared" si="6"/>
        <v/>
      </c>
      <c r="H64" s="20" t="str">
        <f t="shared" si="6"/>
        <v/>
      </c>
      <c r="I64" s="20" t="str">
        <f t="shared" si="6"/>
        <v/>
      </c>
      <c r="J64" s="20" t="str">
        <f t="shared" si="6"/>
        <v/>
      </c>
      <c r="K64" s="20" t="str">
        <f t="shared" si="6"/>
        <v/>
      </c>
      <c r="L64" s="20">
        <f t="shared" si="6"/>
        <v>1</v>
      </c>
      <c r="M64" s="20" t="str">
        <f t="shared" si="6"/>
        <v/>
      </c>
      <c r="N64" s="20" t="str">
        <f t="shared" si="6"/>
        <v/>
      </c>
      <c r="O64" s="20" t="str">
        <f t="shared" si="6"/>
        <v/>
      </c>
      <c r="P64" s="20" t="str">
        <f t="shared" si="6"/>
        <v/>
      </c>
      <c r="Q64" s="20" t="str">
        <f t="shared" si="6"/>
        <v/>
      </c>
      <c r="R64" s="20" t="str">
        <f t="shared" si="6"/>
        <v/>
      </c>
      <c r="S64" s="20" t="str">
        <f t="shared" si="6"/>
        <v/>
      </c>
      <c r="T64" s="20" t="str">
        <f t="shared" si="6"/>
        <v/>
      </c>
      <c r="U64" s="20" t="str">
        <f t="shared" si="6"/>
        <v/>
      </c>
      <c r="V64" s="32" t="str">
        <f>IF(E64=0,"",INDEX(Gruppe_Raum!$A$1:$B$16,MATCH(E64,Gruppe_Raum!$A$1:$A$16,),2))</f>
        <v>2b, Frau Wonnemond</v>
      </c>
    </row>
    <row r="65" spans="1:22" x14ac:dyDescent="0.2">
      <c r="A65" s="17" t="s">
        <v>50</v>
      </c>
      <c r="B65" s="70" t="s">
        <v>276</v>
      </c>
      <c r="C65" s="70" t="s">
        <v>260</v>
      </c>
      <c r="D65" s="10" t="s">
        <v>47</v>
      </c>
      <c r="E65" s="33">
        <v>8</v>
      </c>
      <c r="F65" s="20" t="str">
        <f t="shared" si="5"/>
        <v/>
      </c>
      <c r="G65" s="20" t="str">
        <f t="shared" si="6"/>
        <v/>
      </c>
      <c r="H65" s="20" t="str">
        <f t="shared" si="6"/>
        <v/>
      </c>
      <c r="I65" s="20" t="str">
        <f t="shared" si="6"/>
        <v/>
      </c>
      <c r="J65" s="20" t="str">
        <f t="shared" si="6"/>
        <v/>
      </c>
      <c r="K65" s="20" t="str">
        <f t="shared" si="6"/>
        <v/>
      </c>
      <c r="L65" s="20" t="str">
        <f t="shared" si="6"/>
        <v/>
      </c>
      <c r="M65" s="20">
        <f t="shared" si="6"/>
        <v>1</v>
      </c>
      <c r="N65" s="20" t="str">
        <f t="shared" si="6"/>
        <v/>
      </c>
      <c r="O65" s="20" t="str">
        <f t="shared" si="6"/>
        <v/>
      </c>
      <c r="P65" s="20" t="str">
        <f t="shared" si="6"/>
        <v/>
      </c>
      <c r="Q65" s="20" t="str">
        <f t="shared" si="6"/>
        <v/>
      </c>
      <c r="R65" s="20" t="str">
        <f t="shared" si="6"/>
        <v/>
      </c>
      <c r="S65" s="20" t="str">
        <f t="shared" si="6"/>
        <v/>
      </c>
      <c r="T65" s="20" t="str">
        <f t="shared" si="6"/>
        <v/>
      </c>
      <c r="U65" s="20" t="str">
        <f t="shared" si="6"/>
        <v/>
      </c>
      <c r="V65" s="32" t="str">
        <f>IF(E65=0,"",INDEX(Gruppe_Raum!$A$1:$B$16,MATCH(E65,Gruppe_Raum!$A$1:$A$16,),2))</f>
        <v>2b, Frau Wonnemond</v>
      </c>
    </row>
    <row r="66" spans="1:22" x14ac:dyDescent="0.2">
      <c r="A66" s="17" t="s">
        <v>50</v>
      </c>
      <c r="B66" s="70" t="s">
        <v>277</v>
      </c>
      <c r="C66" s="70" t="s">
        <v>266</v>
      </c>
      <c r="D66" s="10" t="s">
        <v>46</v>
      </c>
      <c r="E66" s="33">
        <v>10</v>
      </c>
      <c r="F66" s="20" t="str">
        <f t="shared" si="5"/>
        <v/>
      </c>
      <c r="G66" s="20" t="str">
        <f t="shared" si="6"/>
        <v/>
      </c>
      <c r="H66" s="20" t="str">
        <f t="shared" si="6"/>
        <v/>
      </c>
      <c r="I66" s="20" t="str">
        <f t="shared" si="6"/>
        <v/>
      </c>
      <c r="J66" s="20" t="str">
        <f t="shared" si="6"/>
        <v/>
      </c>
      <c r="K66" s="20" t="str">
        <f t="shared" si="6"/>
        <v/>
      </c>
      <c r="L66" s="20" t="str">
        <f t="shared" si="6"/>
        <v/>
      </c>
      <c r="M66" s="20" t="str">
        <f t="shared" si="6"/>
        <v/>
      </c>
      <c r="N66" s="20" t="str">
        <f t="shared" si="6"/>
        <v/>
      </c>
      <c r="O66" s="20">
        <f t="shared" si="6"/>
        <v>1</v>
      </c>
      <c r="P66" s="20" t="str">
        <f t="shared" si="6"/>
        <v/>
      </c>
      <c r="Q66" s="20" t="str">
        <f t="shared" si="6"/>
        <v/>
      </c>
      <c r="R66" s="20" t="str">
        <f t="shared" si="6"/>
        <v/>
      </c>
      <c r="S66" s="20" t="str">
        <f t="shared" si="6"/>
        <v/>
      </c>
      <c r="T66" s="20" t="str">
        <f t="shared" si="6"/>
        <v/>
      </c>
      <c r="U66" s="20" t="str">
        <f t="shared" si="6"/>
        <v/>
      </c>
      <c r="V66" s="32" t="str">
        <f>IF(E66=0,"",INDEX(Gruppe_Raum!$A$1:$B$16,MATCH(E66,Gruppe_Raum!$A$1:$A$16,),2))</f>
        <v>3a, Frau Brachet</v>
      </c>
    </row>
    <row r="67" spans="1:22" x14ac:dyDescent="0.2">
      <c r="A67" s="17" t="s">
        <v>50</v>
      </c>
      <c r="B67" s="70" t="s">
        <v>278</v>
      </c>
      <c r="C67" s="70" t="s">
        <v>234</v>
      </c>
      <c r="D67" s="10" t="s">
        <v>46</v>
      </c>
      <c r="E67" s="33">
        <v>11</v>
      </c>
      <c r="F67" s="20" t="str">
        <f t="shared" si="5"/>
        <v/>
      </c>
      <c r="G67" s="20" t="str">
        <f t="shared" si="6"/>
        <v/>
      </c>
      <c r="H67" s="20" t="str">
        <f t="shared" si="6"/>
        <v/>
      </c>
      <c r="I67" s="20" t="str">
        <f t="shared" si="6"/>
        <v/>
      </c>
      <c r="J67" s="20" t="str">
        <f t="shared" si="6"/>
        <v/>
      </c>
      <c r="K67" s="20" t="str">
        <f t="shared" si="6"/>
        <v/>
      </c>
      <c r="L67" s="20" t="str">
        <f t="shared" si="6"/>
        <v/>
      </c>
      <c r="M67" s="20" t="str">
        <f t="shared" si="6"/>
        <v/>
      </c>
      <c r="N67" s="20" t="str">
        <f t="shared" si="6"/>
        <v/>
      </c>
      <c r="O67" s="20" t="str">
        <f t="shared" si="6"/>
        <v/>
      </c>
      <c r="P67" s="20">
        <f t="shared" si="6"/>
        <v>1</v>
      </c>
      <c r="Q67" s="20" t="str">
        <f t="shared" si="6"/>
        <v/>
      </c>
      <c r="R67" s="20" t="str">
        <f t="shared" si="6"/>
        <v/>
      </c>
      <c r="S67" s="20" t="str">
        <f t="shared" si="6"/>
        <v/>
      </c>
      <c r="T67" s="20" t="str">
        <f t="shared" si="6"/>
        <v/>
      </c>
      <c r="U67" s="20" t="str">
        <f t="shared" si="6"/>
        <v/>
      </c>
      <c r="V67" s="32" t="str">
        <f>IF(E67=0,"",INDEX(Gruppe_Raum!$A$1:$B$16,MATCH(E67,Gruppe_Raum!$A$1:$A$16,),2))</f>
        <v>3b, Frau Heuert</v>
      </c>
    </row>
    <row r="68" spans="1:22" x14ac:dyDescent="0.2">
      <c r="A68" s="17" t="s">
        <v>50</v>
      </c>
      <c r="B68" s="70" t="s">
        <v>279</v>
      </c>
      <c r="C68" s="70" t="s">
        <v>280</v>
      </c>
      <c r="D68" s="10" t="s">
        <v>46</v>
      </c>
      <c r="E68" s="33">
        <v>13</v>
      </c>
      <c r="F68" s="20" t="str">
        <f t="shared" si="5"/>
        <v/>
      </c>
      <c r="G68" s="20" t="str">
        <f t="shared" si="6"/>
        <v/>
      </c>
      <c r="H68" s="20" t="str">
        <f t="shared" si="6"/>
        <v/>
      </c>
      <c r="I68" s="20" t="str">
        <f t="shared" ref="G68:U85" si="7">IF($E68=I$5,1,"")</f>
        <v/>
      </c>
      <c r="J68" s="20" t="str">
        <f t="shared" si="7"/>
        <v/>
      </c>
      <c r="K68" s="20" t="str">
        <f t="shared" si="7"/>
        <v/>
      </c>
      <c r="L68" s="20" t="str">
        <f t="shared" si="7"/>
        <v/>
      </c>
      <c r="M68" s="20" t="str">
        <f t="shared" si="7"/>
        <v/>
      </c>
      <c r="N68" s="20" t="str">
        <f t="shared" si="7"/>
        <v/>
      </c>
      <c r="O68" s="20" t="str">
        <f t="shared" si="7"/>
        <v/>
      </c>
      <c r="P68" s="20" t="str">
        <f t="shared" si="7"/>
        <v/>
      </c>
      <c r="Q68" s="20" t="str">
        <f t="shared" si="7"/>
        <v/>
      </c>
      <c r="R68" s="20">
        <f t="shared" si="7"/>
        <v>1</v>
      </c>
      <c r="S68" s="20" t="str">
        <f t="shared" si="7"/>
        <v/>
      </c>
      <c r="T68" s="20" t="str">
        <f t="shared" si="7"/>
        <v/>
      </c>
      <c r="U68" s="20" t="str">
        <f t="shared" si="7"/>
        <v/>
      </c>
      <c r="V68" s="32" t="str">
        <f>IF(E68=0,"",INDEX(Gruppe_Raum!$A$1:$B$16,MATCH(E68,Gruppe_Raum!$A$1:$A$16,),2))</f>
        <v>4a, Herr Ernting</v>
      </c>
    </row>
    <row r="69" spans="1:22" x14ac:dyDescent="0.2">
      <c r="A69" s="17" t="s">
        <v>50</v>
      </c>
      <c r="B69" s="70" t="s">
        <v>281</v>
      </c>
      <c r="C69" s="70" t="s">
        <v>282</v>
      </c>
      <c r="D69" s="10" t="s">
        <v>46</v>
      </c>
      <c r="E69" s="33">
        <v>16</v>
      </c>
      <c r="F69" s="20" t="str">
        <f t="shared" si="5"/>
        <v/>
      </c>
      <c r="G69" s="20" t="str">
        <f t="shared" si="7"/>
        <v/>
      </c>
      <c r="H69" s="20" t="str">
        <f t="shared" si="7"/>
        <v/>
      </c>
      <c r="I69" s="20" t="str">
        <f t="shared" si="7"/>
        <v/>
      </c>
      <c r="J69" s="20" t="str">
        <f t="shared" si="7"/>
        <v/>
      </c>
      <c r="K69" s="20" t="str">
        <f t="shared" si="7"/>
        <v/>
      </c>
      <c r="L69" s="20" t="str">
        <f t="shared" si="7"/>
        <v/>
      </c>
      <c r="M69" s="20" t="str">
        <f t="shared" si="7"/>
        <v/>
      </c>
      <c r="N69" s="20" t="str">
        <f t="shared" si="7"/>
        <v/>
      </c>
      <c r="O69" s="20" t="str">
        <f t="shared" si="7"/>
        <v/>
      </c>
      <c r="P69" s="20" t="str">
        <f t="shared" si="7"/>
        <v/>
      </c>
      <c r="Q69" s="20" t="str">
        <f t="shared" si="7"/>
        <v/>
      </c>
      <c r="R69" s="20" t="str">
        <f t="shared" si="7"/>
        <v/>
      </c>
      <c r="S69" s="20" t="str">
        <f t="shared" si="7"/>
        <v/>
      </c>
      <c r="T69" s="20" t="str">
        <f t="shared" si="7"/>
        <v/>
      </c>
      <c r="U69" s="20">
        <f t="shared" si="7"/>
        <v>1</v>
      </c>
      <c r="V69" s="32" t="str">
        <f>IF(E69=0,"",INDEX(Gruppe_Raum!$A$1:$B$16,MATCH(E69,Gruppe_Raum!$A$1:$A$16,),2))</f>
        <v>4b, Frau Scheiding</v>
      </c>
    </row>
    <row r="70" spans="1:22" x14ac:dyDescent="0.2">
      <c r="A70" s="17" t="s">
        <v>50</v>
      </c>
      <c r="B70" s="70" t="s">
        <v>283</v>
      </c>
      <c r="C70" s="70" t="s">
        <v>284</v>
      </c>
      <c r="D70" s="10" t="s">
        <v>45</v>
      </c>
      <c r="E70" s="33">
        <v>2</v>
      </c>
      <c r="F70" s="20" t="str">
        <f t="shared" si="5"/>
        <v/>
      </c>
      <c r="G70" s="20">
        <f t="shared" si="7"/>
        <v>1</v>
      </c>
      <c r="H70" s="20" t="str">
        <f t="shared" si="7"/>
        <v/>
      </c>
      <c r="I70" s="20" t="str">
        <f t="shared" si="7"/>
        <v/>
      </c>
      <c r="J70" s="20" t="str">
        <f t="shared" si="7"/>
        <v/>
      </c>
      <c r="K70" s="20" t="str">
        <f t="shared" si="7"/>
        <v/>
      </c>
      <c r="L70" s="20" t="str">
        <f t="shared" si="7"/>
        <v/>
      </c>
      <c r="M70" s="20" t="str">
        <f t="shared" si="7"/>
        <v/>
      </c>
      <c r="N70" s="20" t="str">
        <f t="shared" si="7"/>
        <v/>
      </c>
      <c r="O70" s="20" t="str">
        <f t="shared" si="7"/>
        <v/>
      </c>
      <c r="P70" s="20" t="str">
        <f t="shared" si="7"/>
        <v/>
      </c>
      <c r="Q70" s="20" t="str">
        <f t="shared" si="7"/>
        <v/>
      </c>
      <c r="R70" s="20" t="str">
        <f t="shared" si="7"/>
        <v/>
      </c>
      <c r="S70" s="20" t="str">
        <f t="shared" si="7"/>
        <v/>
      </c>
      <c r="T70" s="20" t="str">
        <f t="shared" si="7"/>
        <v/>
      </c>
      <c r="U70" s="20" t="str">
        <f t="shared" si="7"/>
        <v/>
      </c>
      <c r="V70" s="32" t="str">
        <f>IF(E70=0,"",INDEX(Gruppe_Raum!$A$1:$B$16,MATCH(E70,Gruppe_Raum!$A$1:$A$16,),2))</f>
        <v>1a, Frau Hornung</v>
      </c>
    </row>
    <row r="71" spans="1:22" x14ac:dyDescent="0.2">
      <c r="A71" s="17" t="s">
        <v>50</v>
      </c>
      <c r="B71" s="70" t="s">
        <v>285</v>
      </c>
      <c r="C71" s="70" t="s">
        <v>286</v>
      </c>
      <c r="D71" s="10" t="s">
        <v>45</v>
      </c>
      <c r="E71" s="33">
        <v>12</v>
      </c>
      <c r="F71" s="20" t="str">
        <f t="shared" si="5"/>
        <v/>
      </c>
      <c r="G71" s="20" t="str">
        <f t="shared" si="7"/>
        <v/>
      </c>
      <c r="H71" s="20" t="str">
        <f t="shared" si="7"/>
        <v/>
      </c>
      <c r="I71" s="20" t="str">
        <f t="shared" si="7"/>
        <v/>
      </c>
      <c r="J71" s="20" t="str">
        <f t="shared" si="7"/>
        <v/>
      </c>
      <c r="K71" s="20" t="str">
        <f t="shared" si="7"/>
        <v/>
      </c>
      <c r="L71" s="20" t="str">
        <f t="shared" si="7"/>
        <v/>
      </c>
      <c r="M71" s="20" t="str">
        <f t="shared" si="7"/>
        <v/>
      </c>
      <c r="N71" s="20" t="str">
        <f t="shared" si="7"/>
        <v/>
      </c>
      <c r="O71" s="20" t="str">
        <f t="shared" si="7"/>
        <v/>
      </c>
      <c r="P71" s="20" t="str">
        <f t="shared" si="7"/>
        <v/>
      </c>
      <c r="Q71" s="20">
        <f t="shared" si="7"/>
        <v>1</v>
      </c>
      <c r="R71" s="20" t="str">
        <f t="shared" si="7"/>
        <v/>
      </c>
      <c r="S71" s="20" t="str">
        <f t="shared" si="7"/>
        <v/>
      </c>
      <c r="T71" s="20" t="str">
        <f t="shared" si="7"/>
        <v/>
      </c>
      <c r="U71" s="20" t="str">
        <f t="shared" si="7"/>
        <v/>
      </c>
      <c r="V71" s="32" t="str">
        <f>IF(E71=0,"",INDEX(Gruppe_Raum!$A$1:$B$16,MATCH(E71,Gruppe_Raum!$A$1:$A$16,),2))</f>
        <v>3b, Frau Heuert</v>
      </c>
    </row>
    <row r="72" spans="1:22" x14ac:dyDescent="0.2">
      <c r="A72" s="17" t="s">
        <v>50</v>
      </c>
      <c r="B72" s="70" t="s">
        <v>287</v>
      </c>
      <c r="C72" s="70" t="s">
        <v>288</v>
      </c>
      <c r="D72" s="10" t="s">
        <v>45</v>
      </c>
      <c r="E72" s="33">
        <v>1</v>
      </c>
      <c r="F72" s="20">
        <f t="shared" si="5"/>
        <v>1</v>
      </c>
      <c r="G72" s="20" t="str">
        <f t="shared" si="7"/>
        <v/>
      </c>
      <c r="H72" s="20" t="str">
        <f t="shared" si="7"/>
        <v/>
      </c>
      <c r="I72" s="20" t="str">
        <f t="shared" si="7"/>
        <v/>
      </c>
      <c r="J72" s="20" t="str">
        <f t="shared" si="7"/>
        <v/>
      </c>
      <c r="K72" s="20" t="str">
        <f t="shared" si="7"/>
        <v/>
      </c>
      <c r="L72" s="20" t="str">
        <f t="shared" si="7"/>
        <v/>
      </c>
      <c r="M72" s="20" t="str">
        <f t="shared" si="7"/>
        <v/>
      </c>
      <c r="N72" s="20" t="str">
        <f t="shared" si="7"/>
        <v/>
      </c>
      <c r="O72" s="20" t="str">
        <f t="shared" si="7"/>
        <v/>
      </c>
      <c r="P72" s="20" t="str">
        <f t="shared" si="7"/>
        <v/>
      </c>
      <c r="Q72" s="20" t="str">
        <f t="shared" si="7"/>
        <v/>
      </c>
      <c r="R72" s="20" t="str">
        <f t="shared" si="7"/>
        <v/>
      </c>
      <c r="S72" s="20" t="str">
        <f t="shared" si="7"/>
        <v/>
      </c>
      <c r="T72" s="20" t="str">
        <f t="shared" si="7"/>
        <v/>
      </c>
      <c r="U72" s="20" t="str">
        <f t="shared" si="7"/>
        <v/>
      </c>
      <c r="V72" s="32" t="str">
        <f>IF(E72=0,"",INDEX(Gruppe_Raum!$A$1:$B$16,MATCH(E72,Gruppe_Raum!$A$1:$A$16,),2))</f>
        <v>1a, Frau Hornung</v>
      </c>
    </row>
    <row r="73" spans="1:22" x14ac:dyDescent="0.2">
      <c r="A73" s="17" t="s">
        <v>50</v>
      </c>
      <c r="B73" s="70" t="s">
        <v>289</v>
      </c>
      <c r="C73" s="70" t="s">
        <v>290</v>
      </c>
      <c r="D73" s="10" t="s">
        <v>46</v>
      </c>
      <c r="E73" s="33">
        <v>12</v>
      </c>
      <c r="F73" s="20" t="str">
        <f t="shared" si="5"/>
        <v/>
      </c>
      <c r="G73" s="20" t="str">
        <f t="shared" si="7"/>
        <v/>
      </c>
      <c r="H73" s="20" t="str">
        <f t="shared" si="7"/>
        <v/>
      </c>
      <c r="I73" s="20" t="str">
        <f t="shared" si="7"/>
        <v/>
      </c>
      <c r="J73" s="20" t="str">
        <f t="shared" si="7"/>
        <v/>
      </c>
      <c r="K73" s="20" t="str">
        <f t="shared" si="7"/>
        <v/>
      </c>
      <c r="L73" s="20" t="str">
        <f t="shared" si="7"/>
        <v/>
      </c>
      <c r="M73" s="20" t="str">
        <f t="shared" si="7"/>
        <v/>
      </c>
      <c r="N73" s="20" t="str">
        <f t="shared" si="7"/>
        <v/>
      </c>
      <c r="O73" s="20" t="str">
        <f t="shared" si="7"/>
        <v/>
      </c>
      <c r="P73" s="20" t="str">
        <f t="shared" si="7"/>
        <v/>
      </c>
      <c r="Q73" s="20">
        <f t="shared" si="7"/>
        <v>1</v>
      </c>
      <c r="R73" s="20" t="str">
        <f t="shared" si="7"/>
        <v/>
      </c>
      <c r="S73" s="20" t="str">
        <f t="shared" si="7"/>
        <v/>
      </c>
      <c r="T73" s="20" t="str">
        <f t="shared" si="7"/>
        <v/>
      </c>
      <c r="U73" s="20" t="str">
        <f t="shared" si="7"/>
        <v/>
      </c>
      <c r="V73" s="32" t="str">
        <f>IF(E73=0,"",INDEX(Gruppe_Raum!$A$1:$B$16,MATCH(E73,Gruppe_Raum!$A$1:$A$16,),2))</f>
        <v>3b, Frau Heuert</v>
      </c>
    </row>
    <row r="74" spans="1:22" x14ac:dyDescent="0.2">
      <c r="A74" s="17" t="s">
        <v>50</v>
      </c>
      <c r="B74" s="70" t="s">
        <v>291</v>
      </c>
      <c r="C74" s="70" t="s">
        <v>292</v>
      </c>
      <c r="D74" s="10" t="s">
        <v>45</v>
      </c>
      <c r="E74" s="33">
        <v>5</v>
      </c>
      <c r="F74" s="20" t="str">
        <f t="shared" si="5"/>
        <v/>
      </c>
      <c r="G74" s="20" t="str">
        <f t="shared" si="7"/>
        <v/>
      </c>
      <c r="H74" s="20" t="str">
        <f t="shared" si="7"/>
        <v/>
      </c>
      <c r="I74" s="20" t="str">
        <f t="shared" si="7"/>
        <v/>
      </c>
      <c r="J74" s="20">
        <f t="shared" si="7"/>
        <v>1</v>
      </c>
      <c r="K74" s="20" t="str">
        <f t="shared" si="7"/>
        <v/>
      </c>
      <c r="L74" s="20" t="str">
        <f t="shared" si="7"/>
        <v/>
      </c>
      <c r="M74" s="20" t="str">
        <f t="shared" si="7"/>
        <v/>
      </c>
      <c r="N74" s="20" t="str">
        <f t="shared" si="7"/>
        <v/>
      </c>
      <c r="O74" s="20" t="str">
        <f t="shared" si="7"/>
        <v/>
      </c>
      <c r="P74" s="20" t="str">
        <f t="shared" si="7"/>
        <v/>
      </c>
      <c r="Q74" s="20" t="str">
        <f t="shared" si="7"/>
        <v/>
      </c>
      <c r="R74" s="20" t="str">
        <f t="shared" si="7"/>
        <v/>
      </c>
      <c r="S74" s="20" t="str">
        <f t="shared" si="7"/>
        <v/>
      </c>
      <c r="T74" s="20" t="str">
        <f t="shared" si="7"/>
        <v/>
      </c>
      <c r="U74" s="20" t="str">
        <f t="shared" si="7"/>
        <v/>
      </c>
      <c r="V74" s="32" t="str">
        <f>IF(E74=0,"",INDEX(Gruppe_Raum!$A$1:$B$16,MATCH(E74,Gruppe_Raum!$A$1:$A$16,),2))</f>
        <v>2a, Frau Oftermond</v>
      </c>
    </row>
    <row r="75" spans="1:22" x14ac:dyDescent="0.2">
      <c r="A75" s="17" t="s">
        <v>50</v>
      </c>
      <c r="B75" s="70" t="s">
        <v>293</v>
      </c>
      <c r="C75" s="70" t="s">
        <v>294</v>
      </c>
      <c r="D75" s="10" t="s">
        <v>47</v>
      </c>
      <c r="E75" s="33">
        <v>6</v>
      </c>
      <c r="F75" s="20" t="str">
        <f t="shared" si="5"/>
        <v/>
      </c>
      <c r="G75" s="20" t="str">
        <f t="shared" si="7"/>
        <v/>
      </c>
      <c r="H75" s="20" t="str">
        <f t="shared" si="7"/>
        <v/>
      </c>
      <c r="I75" s="20" t="str">
        <f t="shared" si="7"/>
        <v/>
      </c>
      <c r="J75" s="20" t="str">
        <f t="shared" si="7"/>
        <v/>
      </c>
      <c r="K75" s="20">
        <f t="shared" si="7"/>
        <v>1</v>
      </c>
      <c r="L75" s="20" t="str">
        <f t="shared" si="7"/>
        <v/>
      </c>
      <c r="M75" s="20" t="str">
        <f t="shared" si="7"/>
        <v/>
      </c>
      <c r="N75" s="20" t="str">
        <f t="shared" si="7"/>
        <v/>
      </c>
      <c r="O75" s="20" t="str">
        <f t="shared" si="7"/>
        <v/>
      </c>
      <c r="P75" s="20" t="str">
        <f t="shared" si="7"/>
        <v/>
      </c>
      <c r="Q75" s="20" t="str">
        <f t="shared" si="7"/>
        <v/>
      </c>
      <c r="R75" s="20" t="str">
        <f t="shared" si="7"/>
        <v/>
      </c>
      <c r="S75" s="20" t="str">
        <f t="shared" si="7"/>
        <v/>
      </c>
      <c r="T75" s="20" t="str">
        <f t="shared" si="7"/>
        <v/>
      </c>
      <c r="U75" s="20" t="str">
        <f t="shared" si="7"/>
        <v/>
      </c>
      <c r="V75" s="32" t="str">
        <f>IF(E75=0,"",INDEX(Gruppe_Raum!$A$1:$B$16,MATCH(E75,Gruppe_Raum!$A$1:$A$16,),2))</f>
        <v>2a, Frau Oftermond</v>
      </c>
    </row>
    <row r="76" spans="1:22" x14ac:dyDescent="0.2">
      <c r="A76" s="17" t="s">
        <v>50</v>
      </c>
      <c r="B76" s="70" t="s">
        <v>295</v>
      </c>
      <c r="C76" s="70" t="s">
        <v>296</v>
      </c>
      <c r="D76" s="10" t="s">
        <v>48</v>
      </c>
      <c r="E76" s="33">
        <v>8</v>
      </c>
      <c r="F76" s="20" t="str">
        <f t="shared" si="5"/>
        <v/>
      </c>
      <c r="G76" s="20" t="str">
        <f t="shared" si="7"/>
        <v/>
      </c>
      <c r="H76" s="20" t="str">
        <f t="shared" si="7"/>
        <v/>
      </c>
      <c r="I76" s="20" t="str">
        <f t="shared" si="7"/>
        <v/>
      </c>
      <c r="J76" s="20" t="str">
        <f t="shared" si="7"/>
        <v/>
      </c>
      <c r="K76" s="20" t="str">
        <f t="shared" si="7"/>
        <v/>
      </c>
      <c r="L76" s="20" t="str">
        <f t="shared" si="7"/>
        <v/>
      </c>
      <c r="M76" s="20">
        <f t="shared" si="7"/>
        <v>1</v>
      </c>
      <c r="N76" s="20" t="str">
        <f t="shared" si="7"/>
        <v/>
      </c>
      <c r="O76" s="20" t="str">
        <f t="shared" si="7"/>
        <v/>
      </c>
      <c r="P76" s="20" t="str">
        <f t="shared" si="7"/>
        <v/>
      </c>
      <c r="Q76" s="20" t="str">
        <f t="shared" si="7"/>
        <v/>
      </c>
      <c r="R76" s="20" t="str">
        <f t="shared" si="7"/>
        <v/>
      </c>
      <c r="S76" s="20" t="str">
        <f t="shared" si="7"/>
        <v/>
      </c>
      <c r="T76" s="20" t="str">
        <f t="shared" si="7"/>
        <v/>
      </c>
      <c r="U76" s="20" t="str">
        <f t="shared" si="7"/>
        <v/>
      </c>
      <c r="V76" s="32" t="str">
        <f>IF(E76=0,"",INDEX(Gruppe_Raum!$A$1:$B$16,MATCH(E76,Gruppe_Raum!$A$1:$A$16,),2))</f>
        <v>2b, Frau Wonnemond</v>
      </c>
    </row>
    <row r="77" spans="1:22" x14ac:dyDescent="0.2">
      <c r="A77" s="17" t="s">
        <v>50</v>
      </c>
      <c r="B77" s="70" t="s">
        <v>297</v>
      </c>
      <c r="C77" s="70" t="s">
        <v>298</v>
      </c>
      <c r="D77" s="10" t="s">
        <v>45</v>
      </c>
      <c r="E77" s="33">
        <v>15</v>
      </c>
      <c r="F77" s="20" t="str">
        <f t="shared" si="5"/>
        <v/>
      </c>
      <c r="G77" s="20" t="str">
        <f t="shared" si="7"/>
        <v/>
      </c>
      <c r="H77" s="20" t="str">
        <f t="shared" si="7"/>
        <v/>
      </c>
      <c r="I77" s="20" t="str">
        <f t="shared" si="7"/>
        <v/>
      </c>
      <c r="J77" s="20" t="str">
        <f t="shared" si="7"/>
        <v/>
      </c>
      <c r="K77" s="20" t="str">
        <f t="shared" si="7"/>
        <v/>
      </c>
      <c r="L77" s="20" t="str">
        <f t="shared" si="7"/>
        <v/>
      </c>
      <c r="M77" s="20" t="str">
        <f t="shared" si="7"/>
        <v/>
      </c>
      <c r="N77" s="20" t="str">
        <f t="shared" si="7"/>
        <v/>
      </c>
      <c r="O77" s="20" t="str">
        <f t="shared" si="7"/>
        <v/>
      </c>
      <c r="P77" s="20" t="str">
        <f t="shared" si="7"/>
        <v/>
      </c>
      <c r="Q77" s="20" t="str">
        <f t="shared" si="7"/>
        <v/>
      </c>
      <c r="R77" s="20" t="str">
        <f t="shared" si="7"/>
        <v/>
      </c>
      <c r="S77" s="20" t="str">
        <f t="shared" si="7"/>
        <v/>
      </c>
      <c r="T77" s="20">
        <f t="shared" si="7"/>
        <v>1</v>
      </c>
      <c r="U77" s="20" t="str">
        <f t="shared" si="7"/>
        <v/>
      </c>
      <c r="V77" s="32" t="str">
        <f>IF(E77=0,"",INDEX(Gruppe_Raum!$A$1:$B$16,MATCH(E77,Gruppe_Raum!$A$1:$A$16,),2))</f>
        <v>4b, Frau Scheiding</v>
      </c>
    </row>
    <row r="78" spans="1:22" x14ac:dyDescent="0.2">
      <c r="A78" s="17" t="s">
        <v>50</v>
      </c>
      <c r="B78" s="70" t="s">
        <v>299</v>
      </c>
      <c r="C78" s="70" t="s">
        <v>264</v>
      </c>
      <c r="D78" s="10" t="s">
        <v>47</v>
      </c>
      <c r="E78" s="33">
        <v>5</v>
      </c>
      <c r="F78" s="20" t="str">
        <f t="shared" si="5"/>
        <v/>
      </c>
      <c r="G78" s="20" t="str">
        <f t="shared" si="7"/>
        <v/>
      </c>
      <c r="H78" s="20" t="str">
        <f t="shared" si="7"/>
        <v/>
      </c>
      <c r="I78" s="20" t="str">
        <f t="shared" si="7"/>
        <v/>
      </c>
      <c r="J78" s="20">
        <f t="shared" si="7"/>
        <v>1</v>
      </c>
      <c r="K78" s="20" t="str">
        <f t="shared" si="7"/>
        <v/>
      </c>
      <c r="L78" s="20" t="str">
        <f t="shared" si="7"/>
        <v/>
      </c>
      <c r="M78" s="20" t="str">
        <f t="shared" si="7"/>
        <v/>
      </c>
      <c r="N78" s="20" t="str">
        <f t="shared" si="7"/>
        <v/>
      </c>
      <c r="O78" s="20" t="str">
        <f t="shared" si="7"/>
        <v/>
      </c>
      <c r="P78" s="20" t="str">
        <f t="shared" si="7"/>
        <v/>
      </c>
      <c r="Q78" s="20" t="str">
        <f t="shared" si="7"/>
        <v/>
      </c>
      <c r="R78" s="20" t="str">
        <f t="shared" si="7"/>
        <v/>
      </c>
      <c r="S78" s="20" t="str">
        <f t="shared" si="7"/>
        <v/>
      </c>
      <c r="T78" s="20" t="str">
        <f t="shared" si="7"/>
        <v/>
      </c>
      <c r="U78" s="20" t="str">
        <f t="shared" si="7"/>
        <v/>
      </c>
      <c r="V78" s="32" t="str">
        <f>IF(E78=0,"",INDEX(Gruppe_Raum!$A$1:$B$16,MATCH(E78,Gruppe_Raum!$A$1:$A$16,),2))</f>
        <v>2a, Frau Oftermond</v>
      </c>
    </row>
    <row r="79" spans="1:22" x14ac:dyDescent="0.2">
      <c r="A79" s="17" t="s">
        <v>50</v>
      </c>
      <c r="B79" s="70" t="s">
        <v>300</v>
      </c>
      <c r="C79" s="70" t="s">
        <v>301</v>
      </c>
      <c r="D79" s="10" t="s">
        <v>48</v>
      </c>
      <c r="E79" s="33">
        <v>4</v>
      </c>
      <c r="F79" s="20" t="str">
        <f t="shared" si="5"/>
        <v/>
      </c>
      <c r="G79" s="20" t="str">
        <f t="shared" si="7"/>
        <v/>
      </c>
      <c r="H79" s="20" t="str">
        <f t="shared" si="7"/>
        <v/>
      </c>
      <c r="I79" s="20">
        <f t="shared" si="7"/>
        <v>1</v>
      </c>
      <c r="J79" s="20" t="str">
        <f t="shared" si="7"/>
        <v/>
      </c>
      <c r="K79" s="20" t="str">
        <f t="shared" si="7"/>
        <v/>
      </c>
      <c r="L79" s="20" t="str">
        <f t="shared" si="7"/>
        <v/>
      </c>
      <c r="M79" s="20" t="str">
        <f t="shared" si="7"/>
        <v/>
      </c>
      <c r="N79" s="20" t="str">
        <f t="shared" si="7"/>
        <v/>
      </c>
      <c r="O79" s="20" t="str">
        <f t="shared" si="7"/>
        <v/>
      </c>
      <c r="P79" s="20" t="str">
        <f t="shared" si="7"/>
        <v/>
      </c>
      <c r="Q79" s="20" t="str">
        <f t="shared" si="7"/>
        <v/>
      </c>
      <c r="R79" s="20" t="str">
        <f t="shared" si="7"/>
        <v/>
      </c>
      <c r="S79" s="20" t="str">
        <f t="shared" si="7"/>
        <v/>
      </c>
      <c r="T79" s="20" t="str">
        <f t="shared" si="7"/>
        <v/>
      </c>
      <c r="U79" s="20" t="str">
        <f t="shared" si="7"/>
        <v/>
      </c>
      <c r="V79" s="32" t="str">
        <f>IF(E79=0,"",INDEX(Gruppe_Raum!$A$1:$B$16,MATCH(E79,Gruppe_Raum!$A$1:$A$16,),2))</f>
        <v>1b, Frau Lenzing</v>
      </c>
    </row>
    <row r="80" spans="1:22" x14ac:dyDescent="0.2">
      <c r="A80" s="17" t="s">
        <v>52</v>
      </c>
      <c r="B80" s="70" t="s">
        <v>302</v>
      </c>
      <c r="C80" s="70" t="s">
        <v>303</v>
      </c>
      <c r="D80" s="10" t="s">
        <v>41</v>
      </c>
      <c r="E80" s="33">
        <v>9</v>
      </c>
      <c r="F80" s="20" t="str">
        <f t="shared" si="5"/>
        <v/>
      </c>
      <c r="G80" s="20" t="str">
        <f t="shared" si="7"/>
        <v/>
      </c>
      <c r="H80" s="20" t="str">
        <f t="shared" si="7"/>
        <v/>
      </c>
      <c r="I80" s="20" t="str">
        <f t="shared" si="7"/>
        <v/>
      </c>
      <c r="J80" s="20" t="str">
        <f t="shared" si="7"/>
        <v/>
      </c>
      <c r="K80" s="20" t="str">
        <f t="shared" si="7"/>
        <v/>
      </c>
      <c r="L80" s="20" t="str">
        <f t="shared" si="7"/>
        <v/>
      </c>
      <c r="M80" s="20" t="str">
        <f t="shared" si="7"/>
        <v/>
      </c>
      <c r="N80" s="20">
        <f t="shared" si="7"/>
        <v>1</v>
      </c>
      <c r="O80" s="20" t="str">
        <f t="shared" si="7"/>
        <v/>
      </c>
      <c r="P80" s="20" t="str">
        <f t="shared" si="7"/>
        <v/>
      </c>
      <c r="Q80" s="20" t="str">
        <f t="shared" si="7"/>
        <v/>
      </c>
      <c r="R80" s="20" t="str">
        <f t="shared" si="7"/>
        <v/>
      </c>
      <c r="S80" s="20" t="str">
        <f t="shared" si="7"/>
        <v/>
      </c>
      <c r="T80" s="20" t="str">
        <f t="shared" si="7"/>
        <v/>
      </c>
      <c r="U80" s="20" t="str">
        <f t="shared" si="7"/>
        <v/>
      </c>
      <c r="V80" s="32" t="str">
        <f>IF(E80=0,"",INDEX(Gruppe_Raum!$A$1:$B$16,MATCH(E80,Gruppe_Raum!$A$1:$A$16,),2))</f>
        <v>3a, Frau Brachet</v>
      </c>
    </row>
    <row r="81" spans="1:22" x14ac:dyDescent="0.2">
      <c r="A81" s="17" t="s">
        <v>52</v>
      </c>
      <c r="B81" s="70" t="s">
        <v>304</v>
      </c>
      <c r="C81" s="70" t="s">
        <v>305</v>
      </c>
      <c r="D81" s="10" t="s">
        <v>43</v>
      </c>
      <c r="E81" s="33">
        <v>11</v>
      </c>
      <c r="F81" s="20" t="str">
        <f t="shared" si="5"/>
        <v/>
      </c>
      <c r="G81" s="20" t="str">
        <f t="shared" si="7"/>
        <v/>
      </c>
      <c r="H81" s="20" t="str">
        <f t="shared" si="7"/>
        <v/>
      </c>
      <c r="I81" s="20" t="str">
        <f t="shared" si="7"/>
        <v/>
      </c>
      <c r="J81" s="20" t="str">
        <f t="shared" si="7"/>
        <v/>
      </c>
      <c r="K81" s="20" t="str">
        <f t="shared" si="7"/>
        <v/>
      </c>
      <c r="L81" s="20" t="str">
        <f t="shared" si="7"/>
        <v/>
      </c>
      <c r="M81" s="20" t="str">
        <f t="shared" si="7"/>
        <v/>
      </c>
      <c r="N81" s="20" t="str">
        <f t="shared" si="7"/>
        <v/>
      </c>
      <c r="O81" s="20" t="str">
        <f t="shared" si="7"/>
        <v/>
      </c>
      <c r="P81" s="20">
        <f t="shared" si="7"/>
        <v>1</v>
      </c>
      <c r="Q81" s="20" t="str">
        <f t="shared" si="7"/>
        <v/>
      </c>
      <c r="R81" s="20" t="str">
        <f t="shared" si="7"/>
        <v/>
      </c>
      <c r="S81" s="20" t="str">
        <f t="shared" si="7"/>
        <v/>
      </c>
      <c r="T81" s="20" t="str">
        <f t="shared" si="7"/>
        <v/>
      </c>
      <c r="U81" s="20" t="str">
        <f t="shared" si="7"/>
        <v/>
      </c>
      <c r="V81" s="32" t="str">
        <f>IF(E81=0,"",INDEX(Gruppe_Raum!$A$1:$B$16,MATCH(E81,Gruppe_Raum!$A$1:$A$16,),2))</f>
        <v>3b, Frau Heuert</v>
      </c>
    </row>
    <row r="82" spans="1:22" x14ac:dyDescent="0.2">
      <c r="A82" s="17" t="s">
        <v>52</v>
      </c>
      <c r="B82" s="70" t="s">
        <v>306</v>
      </c>
      <c r="C82" s="70" t="s">
        <v>307</v>
      </c>
      <c r="D82" s="10" t="s">
        <v>41</v>
      </c>
      <c r="E82" s="33">
        <v>10</v>
      </c>
      <c r="F82" s="20" t="str">
        <f t="shared" si="5"/>
        <v/>
      </c>
      <c r="G82" s="20" t="str">
        <f t="shared" si="7"/>
        <v/>
      </c>
      <c r="H82" s="20" t="str">
        <f t="shared" si="7"/>
        <v/>
      </c>
      <c r="I82" s="20" t="str">
        <f t="shared" si="7"/>
        <v/>
      </c>
      <c r="J82" s="20" t="str">
        <f t="shared" si="7"/>
        <v/>
      </c>
      <c r="K82" s="20" t="str">
        <f t="shared" si="7"/>
        <v/>
      </c>
      <c r="L82" s="20" t="str">
        <f t="shared" si="7"/>
        <v/>
      </c>
      <c r="M82" s="20" t="str">
        <f t="shared" si="7"/>
        <v/>
      </c>
      <c r="N82" s="20" t="str">
        <f t="shared" si="7"/>
        <v/>
      </c>
      <c r="O82" s="20">
        <f t="shared" si="7"/>
        <v>1</v>
      </c>
      <c r="P82" s="20" t="str">
        <f t="shared" si="7"/>
        <v/>
      </c>
      <c r="Q82" s="20" t="str">
        <f t="shared" si="7"/>
        <v/>
      </c>
      <c r="R82" s="20" t="str">
        <f t="shared" si="7"/>
        <v/>
      </c>
      <c r="S82" s="20" t="str">
        <f t="shared" si="7"/>
        <v/>
      </c>
      <c r="T82" s="20" t="str">
        <f t="shared" si="7"/>
        <v/>
      </c>
      <c r="U82" s="20" t="str">
        <f t="shared" si="7"/>
        <v/>
      </c>
      <c r="V82" s="32" t="str">
        <f>IF(E82=0,"",INDEX(Gruppe_Raum!$A$1:$B$16,MATCH(E82,Gruppe_Raum!$A$1:$A$16,),2))</f>
        <v>3a, Frau Brachet</v>
      </c>
    </row>
    <row r="83" spans="1:22" x14ac:dyDescent="0.2">
      <c r="A83" s="17" t="s">
        <v>52</v>
      </c>
      <c r="B83" s="70" t="s">
        <v>308</v>
      </c>
      <c r="C83" s="70" t="s">
        <v>309</v>
      </c>
      <c r="D83" s="10" t="s">
        <v>45</v>
      </c>
      <c r="E83" s="33">
        <v>3</v>
      </c>
      <c r="F83" s="20" t="str">
        <f t="shared" si="5"/>
        <v/>
      </c>
      <c r="G83" s="20" t="str">
        <f t="shared" si="7"/>
        <v/>
      </c>
      <c r="H83" s="20">
        <f t="shared" si="7"/>
        <v>1</v>
      </c>
      <c r="I83" s="20" t="str">
        <f t="shared" si="7"/>
        <v/>
      </c>
      <c r="J83" s="20" t="str">
        <f t="shared" si="7"/>
        <v/>
      </c>
      <c r="K83" s="20" t="str">
        <f t="shared" si="7"/>
        <v/>
      </c>
      <c r="L83" s="20" t="str">
        <f t="shared" si="7"/>
        <v/>
      </c>
      <c r="M83" s="20" t="str">
        <f t="shared" si="7"/>
        <v/>
      </c>
      <c r="N83" s="20" t="str">
        <f t="shared" si="7"/>
        <v/>
      </c>
      <c r="O83" s="20" t="str">
        <f t="shared" si="7"/>
        <v/>
      </c>
      <c r="P83" s="20" t="str">
        <f t="shared" si="7"/>
        <v/>
      </c>
      <c r="Q83" s="20" t="str">
        <f t="shared" si="7"/>
        <v/>
      </c>
      <c r="R83" s="20" t="str">
        <f t="shared" si="7"/>
        <v/>
      </c>
      <c r="S83" s="20" t="str">
        <f t="shared" si="7"/>
        <v/>
      </c>
      <c r="T83" s="20" t="str">
        <f t="shared" si="7"/>
        <v/>
      </c>
      <c r="U83" s="20" t="str">
        <f t="shared" si="7"/>
        <v/>
      </c>
      <c r="V83" s="32" t="str">
        <f>IF(E83=0,"",INDEX(Gruppe_Raum!$A$1:$B$16,MATCH(E83,Gruppe_Raum!$A$1:$A$16,),2))</f>
        <v>1b, Frau Lenzing</v>
      </c>
    </row>
    <row r="84" spans="1:22" x14ac:dyDescent="0.2">
      <c r="A84" s="17" t="s">
        <v>52</v>
      </c>
      <c r="B84" s="70" t="s">
        <v>310</v>
      </c>
      <c r="C84" s="70" t="s">
        <v>311</v>
      </c>
      <c r="D84" s="10" t="s">
        <v>45</v>
      </c>
      <c r="E84" s="33">
        <v>2</v>
      </c>
      <c r="F84" s="20" t="str">
        <f t="shared" si="5"/>
        <v/>
      </c>
      <c r="G84" s="20">
        <f t="shared" si="7"/>
        <v>1</v>
      </c>
      <c r="H84" s="20" t="str">
        <f t="shared" si="7"/>
        <v/>
      </c>
      <c r="I84" s="20" t="str">
        <f t="shared" si="7"/>
        <v/>
      </c>
      <c r="J84" s="20" t="str">
        <f t="shared" si="7"/>
        <v/>
      </c>
      <c r="K84" s="20" t="str">
        <f t="shared" si="7"/>
        <v/>
      </c>
      <c r="L84" s="20" t="str">
        <f t="shared" si="7"/>
        <v/>
      </c>
      <c r="M84" s="20" t="str">
        <f t="shared" si="7"/>
        <v/>
      </c>
      <c r="N84" s="20" t="str">
        <f t="shared" si="7"/>
        <v/>
      </c>
      <c r="O84" s="20" t="str">
        <f t="shared" si="7"/>
        <v/>
      </c>
      <c r="P84" s="20" t="str">
        <f t="shared" si="7"/>
        <v/>
      </c>
      <c r="Q84" s="20" t="str">
        <f t="shared" si="7"/>
        <v/>
      </c>
      <c r="R84" s="20" t="str">
        <f t="shared" si="7"/>
        <v/>
      </c>
      <c r="S84" s="20" t="str">
        <f t="shared" si="7"/>
        <v/>
      </c>
      <c r="T84" s="20" t="str">
        <f t="shared" si="7"/>
        <v/>
      </c>
      <c r="U84" s="20" t="str">
        <f t="shared" si="7"/>
        <v/>
      </c>
      <c r="V84" s="32" t="str">
        <f>IF(E84=0,"",INDEX(Gruppe_Raum!$A$1:$B$16,MATCH(E84,Gruppe_Raum!$A$1:$A$16,),2))</f>
        <v>1a, Frau Hornung</v>
      </c>
    </row>
    <row r="85" spans="1:22" x14ac:dyDescent="0.2">
      <c r="A85" s="17" t="s">
        <v>52</v>
      </c>
      <c r="B85" s="70" t="s">
        <v>300</v>
      </c>
      <c r="C85" s="70" t="s">
        <v>312</v>
      </c>
      <c r="D85" s="10" t="s">
        <v>41</v>
      </c>
      <c r="E85" s="33">
        <v>14</v>
      </c>
      <c r="F85" s="20" t="str">
        <f t="shared" si="5"/>
        <v/>
      </c>
      <c r="G85" s="20" t="str">
        <f t="shared" si="7"/>
        <v/>
      </c>
      <c r="H85" s="20" t="str">
        <f t="shared" si="7"/>
        <v/>
      </c>
      <c r="I85" s="20" t="str">
        <f t="shared" ref="G85:U102" si="8">IF($E85=I$5,1,"")</f>
        <v/>
      </c>
      <c r="J85" s="20" t="str">
        <f t="shared" si="8"/>
        <v/>
      </c>
      <c r="K85" s="20" t="str">
        <f t="shared" si="8"/>
        <v/>
      </c>
      <c r="L85" s="20" t="str">
        <f t="shared" si="8"/>
        <v/>
      </c>
      <c r="M85" s="20" t="str">
        <f t="shared" si="8"/>
        <v/>
      </c>
      <c r="N85" s="20" t="str">
        <f t="shared" si="8"/>
        <v/>
      </c>
      <c r="O85" s="20" t="str">
        <f t="shared" si="8"/>
        <v/>
      </c>
      <c r="P85" s="20" t="str">
        <f t="shared" si="8"/>
        <v/>
      </c>
      <c r="Q85" s="20" t="str">
        <f t="shared" si="8"/>
        <v/>
      </c>
      <c r="R85" s="20" t="str">
        <f t="shared" si="8"/>
        <v/>
      </c>
      <c r="S85" s="20">
        <f t="shared" si="8"/>
        <v>1</v>
      </c>
      <c r="T85" s="20" t="str">
        <f t="shared" si="8"/>
        <v/>
      </c>
      <c r="U85" s="20" t="str">
        <f t="shared" si="8"/>
        <v/>
      </c>
      <c r="V85" s="32" t="str">
        <f>IF(E85=0,"",INDEX(Gruppe_Raum!$A$1:$B$16,MATCH(E85,Gruppe_Raum!$A$1:$A$16,),2))</f>
        <v>4a, Herr Ernting</v>
      </c>
    </row>
    <row r="86" spans="1:22" x14ac:dyDescent="0.2">
      <c r="A86" s="17" t="s">
        <v>52</v>
      </c>
      <c r="B86" s="70" t="s">
        <v>313</v>
      </c>
      <c r="C86" s="70" t="s">
        <v>314</v>
      </c>
      <c r="D86" s="10" t="s">
        <v>42</v>
      </c>
      <c r="E86" s="33">
        <v>1</v>
      </c>
      <c r="F86" s="20">
        <f t="shared" si="5"/>
        <v>1</v>
      </c>
      <c r="G86" s="20" t="str">
        <f t="shared" si="8"/>
        <v/>
      </c>
      <c r="H86" s="20" t="str">
        <f t="shared" si="8"/>
        <v/>
      </c>
      <c r="I86" s="20" t="str">
        <f t="shared" si="8"/>
        <v/>
      </c>
      <c r="J86" s="20" t="str">
        <f t="shared" si="8"/>
        <v/>
      </c>
      <c r="K86" s="20" t="str">
        <f t="shared" si="8"/>
        <v/>
      </c>
      <c r="L86" s="20" t="str">
        <f t="shared" si="8"/>
        <v/>
      </c>
      <c r="M86" s="20" t="str">
        <f t="shared" si="8"/>
        <v/>
      </c>
      <c r="N86" s="20" t="str">
        <f t="shared" si="8"/>
        <v/>
      </c>
      <c r="O86" s="20" t="str">
        <f t="shared" si="8"/>
        <v/>
      </c>
      <c r="P86" s="20" t="str">
        <f t="shared" si="8"/>
        <v/>
      </c>
      <c r="Q86" s="20" t="str">
        <f t="shared" si="8"/>
        <v/>
      </c>
      <c r="R86" s="20" t="str">
        <f t="shared" si="8"/>
        <v/>
      </c>
      <c r="S86" s="20" t="str">
        <f t="shared" si="8"/>
        <v/>
      </c>
      <c r="T86" s="20" t="str">
        <f t="shared" si="8"/>
        <v/>
      </c>
      <c r="U86" s="20" t="str">
        <f t="shared" si="8"/>
        <v/>
      </c>
      <c r="V86" s="32" t="str">
        <f>IF(E86=0,"",INDEX(Gruppe_Raum!$A$1:$B$16,MATCH(E86,Gruppe_Raum!$A$1:$A$16,),2))</f>
        <v>1a, Frau Hornung</v>
      </c>
    </row>
    <row r="87" spans="1:22" x14ac:dyDescent="0.2">
      <c r="A87" s="17" t="s">
        <v>52</v>
      </c>
      <c r="B87" s="70" t="s">
        <v>315</v>
      </c>
      <c r="C87" s="70" t="s">
        <v>316</v>
      </c>
      <c r="D87" s="10" t="s">
        <v>43</v>
      </c>
      <c r="E87" s="33">
        <v>12</v>
      </c>
      <c r="F87" s="20" t="str">
        <f t="shared" si="5"/>
        <v/>
      </c>
      <c r="G87" s="20" t="str">
        <f t="shared" si="8"/>
        <v/>
      </c>
      <c r="H87" s="20" t="str">
        <f t="shared" si="8"/>
        <v/>
      </c>
      <c r="I87" s="20" t="str">
        <f t="shared" si="8"/>
        <v/>
      </c>
      <c r="J87" s="20" t="str">
        <f t="shared" si="8"/>
        <v/>
      </c>
      <c r="K87" s="20" t="str">
        <f t="shared" si="8"/>
        <v/>
      </c>
      <c r="L87" s="20" t="str">
        <f t="shared" si="8"/>
        <v/>
      </c>
      <c r="M87" s="20" t="str">
        <f t="shared" si="8"/>
        <v/>
      </c>
      <c r="N87" s="20" t="str">
        <f t="shared" si="8"/>
        <v/>
      </c>
      <c r="O87" s="20" t="str">
        <f t="shared" si="8"/>
        <v/>
      </c>
      <c r="P87" s="20" t="str">
        <f t="shared" si="8"/>
        <v/>
      </c>
      <c r="Q87" s="20">
        <f t="shared" si="8"/>
        <v>1</v>
      </c>
      <c r="R87" s="20" t="str">
        <f t="shared" si="8"/>
        <v/>
      </c>
      <c r="S87" s="20" t="str">
        <f t="shared" si="8"/>
        <v/>
      </c>
      <c r="T87" s="20" t="str">
        <f t="shared" si="8"/>
        <v/>
      </c>
      <c r="U87" s="20" t="str">
        <f t="shared" si="8"/>
        <v/>
      </c>
      <c r="V87" s="32" t="str">
        <f>IF(E87=0,"",INDEX(Gruppe_Raum!$A$1:$B$16,MATCH(E87,Gruppe_Raum!$A$1:$A$16,),2))</f>
        <v>3b, Frau Heuert</v>
      </c>
    </row>
    <row r="88" spans="1:22" x14ac:dyDescent="0.2">
      <c r="A88" s="17" t="s">
        <v>52</v>
      </c>
      <c r="B88" s="70" t="s">
        <v>317</v>
      </c>
      <c r="C88" s="70" t="s">
        <v>318</v>
      </c>
      <c r="D88" s="10" t="s">
        <v>41</v>
      </c>
      <c r="E88" s="33">
        <v>8</v>
      </c>
      <c r="F88" s="20" t="str">
        <f t="shared" si="5"/>
        <v/>
      </c>
      <c r="G88" s="20" t="str">
        <f t="shared" si="8"/>
        <v/>
      </c>
      <c r="H88" s="20" t="str">
        <f t="shared" si="8"/>
        <v/>
      </c>
      <c r="I88" s="20" t="str">
        <f t="shared" si="8"/>
        <v/>
      </c>
      <c r="J88" s="20" t="str">
        <f t="shared" si="8"/>
        <v/>
      </c>
      <c r="K88" s="20" t="str">
        <f t="shared" si="8"/>
        <v/>
      </c>
      <c r="L88" s="20" t="str">
        <f t="shared" si="8"/>
        <v/>
      </c>
      <c r="M88" s="20">
        <f t="shared" si="8"/>
        <v>1</v>
      </c>
      <c r="N88" s="20" t="str">
        <f t="shared" si="8"/>
        <v/>
      </c>
      <c r="O88" s="20" t="str">
        <f t="shared" si="8"/>
        <v/>
      </c>
      <c r="P88" s="20" t="str">
        <f t="shared" si="8"/>
        <v/>
      </c>
      <c r="Q88" s="20" t="str">
        <f t="shared" si="8"/>
        <v/>
      </c>
      <c r="R88" s="20" t="str">
        <f t="shared" si="8"/>
        <v/>
      </c>
      <c r="S88" s="20" t="str">
        <f t="shared" si="8"/>
        <v/>
      </c>
      <c r="T88" s="20" t="str">
        <f t="shared" si="8"/>
        <v/>
      </c>
      <c r="U88" s="20" t="str">
        <f t="shared" si="8"/>
        <v/>
      </c>
      <c r="V88" s="32" t="str">
        <f>IF(E88=0,"",INDEX(Gruppe_Raum!$A$1:$B$16,MATCH(E88,Gruppe_Raum!$A$1:$A$16,),2))</f>
        <v>2b, Frau Wonnemond</v>
      </c>
    </row>
    <row r="89" spans="1:22" x14ac:dyDescent="0.2">
      <c r="A89" s="17" t="s">
        <v>52</v>
      </c>
      <c r="B89" s="70" t="s">
        <v>319</v>
      </c>
      <c r="C89" s="70" t="s">
        <v>320</v>
      </c>
      <c r="D89" s="10" t="s">
        <v>45</v>
      </c>
      <c r="E89" s="33">
        <v>7</v>
      </c>
      <c r="F89" s="20" t="str">
        <f t="shared" si="5"/>
        <v/>
      </c>
      <c r="G89" s="20" t="str">
        <f t="shared" si="8"/>
        <v/>
      </c>
      <c r="H89" s="20" t="str">
        <f t="shared" si="8"/>
        <v/>
      </c>
      <c r="I89" s="20" t="str">
        <f t="shared" si="8"/>
        <v/>
      </c>
      <c r="J89" s="20" t="str">
        <f t="shared" si="8"/>
        <v/>
      </c>
      <c r="K89" s="20" t="str">
        <f t="shared" si="8"/>
        <v/>
      </c>
      <c r="L89" s="20">
        <f t="shared" si="8"/>
        <v>1</v>
      </c>
      <c r="M89" s="20" t="str">
        <f t="shared" si="8"/>
        <v/>
      </c>
      <c r="N89" s="20" t="str">
        <f t="shared" si="8"/>
        <v/>
      </c>
      <c r="O89" s="20" t="str">
        <f t="shared" si="8"/>
        <v/>
      </c>
      <c r="P89" s="20" t="str">
        <f t="shared" si="8"/>
        <v/>
      </c>
      <c r="Q89" s="20" t="str">
        <f t="shared" si="8"/>
        <v/>
      </c>
      <c r="R89" s="20" t="str">
        <f t="shared" si="8"/>
        <v/>
      </c>
      <c r="S89" s="20" t="str">
        <f t="shared" si="8"/>
        <v/>
      </c>
      <c r="T89" s="20" t="str">
        <f t="shared" si="8"/>
        <v/>
      </c>
      <c r="U89" s="20" t="str">
        <f t="shared" si="8"/>
        <v/>
      </c>
      <c r="V89" s="32" t="str">
        <f>IF(E89=0,"",INDEX(Gruppe_Raum!$A$1:$B$16,MATCH(E89,Gruppe_Raum!$A$1:$A$16,),2))</f>
        <v>2b, Frau Wonnemond</v>
      </c>
    </row>
    <row r="90" spans="1:22" x14ac:dyDescent="0.2">
      <c r="A90" s="17" t="s">
        <v>52</v>
      </c>
      <c r="B90" s="70" t="s">
        <v>321</v>
      </c>
      <c r="C90" s="70" t="s">
        <v>322</v>
      </c>
      <c r="D90" s="10" t="s">
        <v>45</v>
      </c>
      <c r="E90" s="33">
        <v>9</v>
      </c>
      <c r="F90" s="20" t="str">
        <f t="shared" si="5"/>
        <v/>
      </c>
      <c r="G90" s="20" t="str">
        <f t="shared" si="8"/>
        <v/>
      </c>
      <c r="H90" s="20" t="str">
        <f t="shared" si="8"/>
        <v/>
      </c>
      <c r="I90" s="20" t="str">
        <f t="shared" si="8"/>
        <v/>
      </c>
      <c r="J90" s="20" t="str">
        <f t="shared" si="8"/>
        <v/>
      </c>
      <c r="K90" s="20" t="str">
        <f t="shared" si="8"/>
        <v/>
      </c>
      <c r="L90" s="20" t="str">
        <f t="shared" si="8"/>
        <v/>
      </c>
      <c r="M90" s="20" t="str">
        <f t="shared" si="8"/>
        <v/>
      </c>
      <c r="N90" s="20">
        <f t="shared" si="8"/>
        <v>1</v>
      </c>
      <c r="O90" s="20" t="str">
        <f t="shared" si="8"/>
        <v/>
      </c>
      <c r="P90" s="20" t="str">
        <f t="shared" si="8"/>
        <v/>
      </c>
      <c r="Q90" s="20" t="str">
        <f t="shared" si="8"/>
        <v/>
      </c>
      <c r="R90" s="20" t="str">
        <f t="shared" si="8"/>
        <v/>
      </c>
      <c r="S90" s="20" t="str">
        <f t="shared" si="8"/>
        <v/>
      </c>
      <c r="T90" s="20" t="str">
        <f t="shared" si="8"/>
        <v/>
      </c>
      <c r="U90" s="20" t="str">
        <f t="shared" si="8"/>
        <v/>
      </c>
      <c r="V90" s="32" t="str">
        <f>IF(E90=0,"",INDEX(Gruppe_Raum!$A$1:$B$16,MATCH(E90,Gruppe_Raum!$A$1:$A$16,),2))</f>
        <v>3a, Frau Brachet</v>
      </c>
    </row>
    <row r="91" spans="1:22" x14ac:dyDescent="0.2">
      <c r="A91" s="17" t="s">
        <v>52</v>
      </c>
      <c r="B91" s="70" t="s">
        <v>323</v>
      </c>
      <c r="C91" s="70" t="s">
        <v>195</v>
      </c>
      <c r="D91" s="10" t="s">
        <v>45</v>
      </c>
      <c r="E91" s="33">
        <v>1</v>
      </c>
      <c r="F91" s="20">
        <f t="shared" si="5"/>
        <v>1</v>
      </c>
      <c r="G91" s="20" t="str">
        <f t="shared" si="8"/>
        <v/>
      </c>
      <c r="H91" s="20" t="str">
        <f t="shared" si="8"/>
        <v/>
      </c>
      <c r="I91" s="20" t="str">
        <f t="shared" si="8"/>
        <v/>
      </c>
      <c r="J91" s="20" t="str">
        <f t="shared" si="8"/>
        <v/>
      </c>
      <c r="K91" s="20" t="str">
        <f t="shared" si="8"/>
        <v/>
      </c>
      <c r="L91" s="20" t="str">
        <f t="shared" si="8"/>
        <v/>
      </c>
      <c r="M91" s="20" t="str">
        <f t="shared" si="8"/>
        <v/>
      </c>
      <c r="N91" s="20" t="str">
        <f t="shared" si="8"/>
        <v/>
      </c>
      <c r="O91" s="20" t="str">
        <f t="shared" si="8"/>
        <v/>
      </c>
      <c r="P91" s="20" t="str">
        <f t="shared" si="8"/>
        <v/>
      </c>
      <c r="Q91" s="20" t="str">
        <f t="shared" si="8"/>
        <v/>
      </c>
      <c r="R91" s="20" t="str">
        <f t="shared" si="8"/>
        <v/>
      </c>
      <c r="S91" s="20" t="str">
        <f t="shared" si="8"/>
        <v/>
      </c>
      <c r="T91" s="20" t="str">
        <f t="shared" si="8"/>
        <v/>
      </c>
      <c r="U91" s="20" t="str">
        <f t="shared" si="8"/>
        <v/>
      </c>
      <c r="V91" s="32" t="str">
        <f>IF(E91=0,"",INDEX(Gruppe_Raum!$A$1:$B$16,MATCH(E91,Gruppe_Raum!$A$1:$A$16,),2))</f>
        <v>1a, Frau Hornung</v>
      </c>
    </row>
    <row r="92" spans="1:22" x14ac:dyDescent="0.2">
      <c r="A92" s="17" t="s">
        <v>52</v>
      </c>
      <c r="B92" s="70" t="s">
        <v>324</v>
      </c>
      <c r="C92" s="70" t="s">
        <v>325</v>
      </c>
      <c r="D92" s="10" t="s">
        <v>41</v>
      </c>
      <c r="E92" s="33">
        <v>6</v>
      </c>
      <c r="F92" s="20" t="str">
        <f t="shared" si="5"/>
        <v/>
      </c>
      <c r="G92" s="20" t="str">
        <f t="shared" si="8"/>
        <v/>
      </c>
      <c r="H92" s="20" t="str">
        <f t="shared" si="8"/>
        <v/>
      </c>
      <c r="I92" s="20" t="str">
        <f t="shared" si="8"/>
        <v/>
      </c>
      <c r="J92" s="20" t="str">
        <f t="shared" si="8"/>
        <v/>
      </c>
      <c r="K92" s="20">
        <f t="shared" si="8"/>
        <v>1</v>
      </c>
      <c r="L92" s="20" t="str">
        <f t="shared" si="8"/>
        <v/>
      </c>
      <c r="M92" s="20" t="str">
        <f t="shared" si="8"/>
        <v/>
      </c>
      <c r="N92" s="20" t="str">
        <f t="shared" si="8"/>
        <v/>
      </c>
      <c r="O92" s="20" t="str">
        <f t="shared" si="8"/>
        <v/>
      </c>
      <c r="P92" s="20" t="str">
        <f t="shared" si="8"/>
        <v/>
      </c>
      <c r="Q92" s="20" t="str">
        <f t="shared" si="8"/>
        <v/>
      </c>
      <c r="R92" s="20" t="str">
        <f t="shared" si="8"/>
        <v/>
      </c>
      <c r="S92" s="20" t="str">
        <f t="shared" si="8"/>
        <v/>
      </c>
      <c r="T92" s="20" t="str">
        <f t="shared" si="8"/>
        <v/>
      </c>
      <c r="U92" s="20" t="str">
        <f t="shared" si="8"/>
        <v/>
      </c>
      <c r="V92" s="32" t="str">
        <f>IF(E92=0,"",INDEX(Gruppe_Raum!$A$1:$B$16,MATCH(E92,Gruppe_Raum!$A$1:$A$16,),2))</f>
        <v>2a, Frau Oftermond</v>
      </c>
    </row>
    <row r="93" spans="1:22" x14ac:dyDescent="0.2">
      <c r="A93" s="17" t="s">
        <v>52</v>
      </c>
      <c r="B93" s="70" t="s">
        <v>326</v>
      </c>
      <c r="C93" s="70" t="s">
        <v>243</v>
      </c>
      <c r="D93" s="10" t="s">
        <v>41</v>
      </c>
      <c r="E93" s="33">
        <v>16</v>
      </c>
      <c r="F93" s="20" t="str">
        <f t="shared" si="5"/>
        <v/>
      </c>
      <c r="G93" s="20" t="str">
        <f t="shared" si="8"/>
        <v/>
      </c>
      <c r="H93" s="20" t="str">
        <f t="shared" si="8"/>
        <v/>
      </c>
      <c r="I93" s="20" t="str">
        <f t="shared" si="8"/>
        <v/>
      </c>
      <c r="J93" s="20" t="str">
        <f t="shared" si="8"/>
        <v/>
      </c>
      <c r="K93" s="20" t="str">
        <f t="shared" si="8"/>
        <v/>
      </c>
      <c r="L93" s="20" t="str">
        <f t="shared" si="8"/>
        <v/>
      </c>
      <c r="M93" s="20" t="str">
        <f t="shared" si="8"/>
        <v/>
      </c>
      <c r="N93" s="20" t="str">
        <f t="shared" si="8"/>
        <v/>
      </c>
      <c r="O93" s="20" t="str">
        <f t="shared" si="8"/>
        <v/>
      </c>
      <c r="P93" s="20" t="str">
        <f t="shared" si="8"/>
        <v/>
      </c>
      <c r="Q93" s="20" t="str">
        <f t="shared" si="8"/>
        <v/>
      </c>
      <c r="R93" s="20" t="str">
        <f t="shared" si="8"/>
        <v/>
      </c>
      <c r="S93" s="20" t="str">
        <f t="shared" si="8"/>
        <v/>
      </c>
      <c r="T93" s="20" t="str">
        <f t="shared" si="8"/>
        <v/>
      </c>
      <c r="U93" s="20">
        <f t="shared" si="8"/>
        <v>1</v>
      </c>
      <c r="V93" s="32" t="str">
        <f>IF(E93=0,"",INDEX(Gruppe_Raum!$A$1:$B$16,MATCH(E93,Gruppe_Raum!$A$1:$A$16,),2))</f>
        <v>4b, Frau Scheiding</v>
      </c>
    </row>
    <row r="94" spans="1:22" x14ac:dyDescent="0.2">
      <c r="A94" s="17" t="s">
        <v>52</v>
      </c>
      <c r="B94" s="70" t="s">
        <v>327</v>
      </c>
      <c r="C94" s="70" t="s">
        <v>328</v>
      </c>
      <c r="D94" s="10" t="s">
        <v>41</v>
      </c>
      <c r="E94" s="33">
        <v>13</v>
      </c>
      <c r="F94" s="20" t="str">
        <f t="shared" si="5"/>
        <v/>
      </c>
      <c r="G94" s="20" t="str">
        <f t="shared" si="8"/>
        <v/>
      </c>
      <c r="H94" s="20" t="str">
        <f t="shared" si="8"/>
        <v/>
      </c>
      <c r="I94" s="20" t="str">
        <f t="shared" si="8"/>
        <v/>
      </c>
      <c r="J94" s="20" t="str">
        <f t="shared" si="8"/>
        <v/>
      </c>
      <c r="K94" s="20" t="str">
        <f t="shared" si="8"/>
        <v/>
      </c>
      <c r="L94" s="20" t="str">
        <f t="shared" si="8"/>
        <v/>
      </c>
      <c r="M94" s="20" t="str">
        <f t="shared" si="8"/>
        <v/>
      </c>
      <c r="N94" s="20" t="str">
        <f t="shared" si="8"/>
        <v/>
      </c>
      <c r="O94" s="20" t="str">
        <f t="shared" si="8"/>
        <v/>
      </c>
      <c r="P94" s="20" t="str">
        <f t="shared" si="8"/>
        <v/>
      </c>
      <c r="Q94" s="20" t="str">
        <f t="shared" si="8"/>
        <v/>
      </c>
      <c r="R94" s="20">
        <f t="shared" si="8"/>
        <v>1</v>
      </c>
      <c r="S94" s="20" t="str">
        <f t="shared" si="8"/>
        <v/>
      </c>
      <c r="T94" s="20" t="str">
        <f t="shared" si="8"/>
        <v/>
      </c>
      <c r="U94" s="20" t="str">
        <f t="shared" si="8"/>
        <v/>
      </c>
      <c r="V94" s="32" t="str">
        <f>IF(E94=0,"",INDEX(Gruppe_Raum!$A$1:$B$16,MATCH(E94,Gruppe_Raum!$A$1:$A$16,),2))</f>
        <v>4a, Herr Ernting</v>
      </c>
    </row>
    <row r="95" spans="1:22" x14ac:dyDescent="0.2">
      <c r="A95" s="17" t="s">
        <v>52</v>
      </c>
      <c r="B95" s="70" t="s">
        <v>329</v>
      </c>
      <c r="C95" s="70" t="s">
        <v>330</v>
      </c>
      <c r="D95" s="10" t="s">
        <v>42</v>
      </c>
      <c r="E95" s="33">
        <v>10</v>
      </c>
      <c r="F95" s="20" t="str">
        <f t="shared" si="5"/>
        <v/>
      </c>
      <c r="G95" s="20" t="str">
        <f t="shared" si="8"/>
        <v/>
      </c>
      <c r="H95" s="20" t="str">
        <f t="shared" si="8"/>
        <v/>
      </c>
      <c r="I95" s="20" t="str">
        <f t="shared" si="8"/>
        <v/>
      </c>
      <c r="J95" s="20" t="str">
        <f t="shared" si="8"/>
        <v/>
      </c>
      <c r="K95" s="20" t="str">
        <f t="shared" si="8"/>
        <v/>
      </c>
      <c r="L95" s="20" t="str">
        <f t="shared" si="8"/>
        <v/>
      </c>
      <c r="M95" s="20" t="str">
        <f t="shared" si="8"/>
        <v/>
      </c>
      <c r="N95" s="20" t="str">
        <f t="shared" si="8"/>
        <v/>
      </c>
      <c r="O95" s="20">
        <f t="shared" si="8"/>
        <v>1</v>
      </c>
      <c r="P95" s="20" t="str">
        <f t="shared" si="8"/>
        <v/>
      </c>
      <c r="Q95" s="20" t="str">
        <f t="shared" si="8"/>
        <v/>
      </c>
      <c r="R95" s="20" t="str">
        <f t="shared" si="8"/>
        <v/>
      </c>
      <c r="S95" s="20" t="str">
        <f t="shared" si="8"/>
        <v/>
      </c>
      <c r="T95" s="20" t="str">
        <f t="shared" si="8"/>
        <v/>
      </c>
      <c r="U95" s="20" t="str">
        <f t="shared" si="8"/>
        <v/>
      </c>
      <c r="V95" s="32" t="str">
        <f>IF(E95=0,"",INDEX(Gruppe_Raum!$A$1:$B$16,MATCH(E95,Gruppe_Raum!$A$1:$A$16,),2))</f>
        <v>3a, Frau Brachet</v>
      </c>
    </row>
    <row r="96" spans="1:22" x14ac:dyDescent="0.2">
      <c r="A96" s="17" t="s">
        <v>52</v>
      </c>
      <c r="B96" s="70" t="s">
        <v>331</v>
      </c>
      <c r="C96" s="70" t="s">
        <v>203</v>
      </c>
      <c r="D96" s="10" t="s">
        <v>45</v>
      </c>
      <c r="E96" s="33">
        <v>13</v>
      </c>
      <c r="F96" s="20" t="str">
        <f t="shared" si="5"/>
        <v/>
      </c>
      <c r="G96" s="20" t="str">
        <f t="shared" si="8"/>
        <v/>
      </c>
      <c r="H96" s="20" t="str">
        <f t="shared" si="8"/>
        <v/>
      </c>
      <c r="I96" s="20" t="str">
        <f t="shared" si="8"/>
        <v/>
      </c>
      <c r="J96" s="20" t="str">
        <f t="shared" si="8"/>
        <v/>
      </c>
      <c r="K96" s="20" t="str">
        <f t="shared" si="8"/>
        <v/>
      </c>
      <c r="L96" s="20" t="str">
        <f t="shared" si="8"/>
        <v/>
      </c>
      <c r="M96" s="20" t="str">
        <f t="shared" si="8"/>
        <v/>
      </c>
      <c r="N96" s="20" t="str">
        <f t="shared" si="8"/>
        <v/>
      </c>
      <c r="O96" s="20" t="str">
        <f t="shared" si="8"/>
        <v/>
      </c>
      <c r="P96" s="20" t="str">
        <f t="shared" si="8"/>
        <v/>
      </c>
      <c r="Q96" s="20" t="str">
        <f t="shared" si="8"/>
        <v/>
      </c>
      <c r="R96" s="20">
        <f t="shared" si="8"/>
        <v>1</v>
      </c>
      <c r="S96" s="20" t="str">
        <f t="shared" si="8"/>
        <v/>
      </c>
      <c r="T96" s="20" t="str">
        <f t="shared" si="8"/>
        <v/>
      </c>
      <c r="U96" s="20" t="str">
        <f t="shared" si="8"/>
        <v/>
      </c>
      <c r="V96" s="32" t="str">
        <f>IF(E96=0,"",INDEX(Gruppe_Raum!$A$1:$B$16,MATCH(E96,Gruppe_Raum!$A$1:$A$16,),2))</f>
        <v>4a, Herr Ernting</v>
      </c>
    </row>
    <row r="97" spans="1:22" x14ac:dyDescent="0.2">
      <c r="A97" s="17" t="s">
        <v>52</v>
      </c>
      <c r="B97" s="70" t="s">
        <v>332</v>
      </c>
      <c r="C97" s="70" t="s">
        <v>333</v>
      </c>
      <c r="D97" s="10" t="s">
        <v>41</v>
      </c>
      <c r="E97" s="33">
        <v>9</v>
      </c>
      <c r="F97" s="20" t="str">
        <f t="shared" si="5"/>
        <v/>
      </c>
      <c r="G97" s="20" t="str">
        <f t="shared" si="8"/>
        <v/>
      </c>
      <c r="H97" s="20" t="str">
        <f t="shared" si="8"/>
        <v/>
      </c>
      <c r="I97" s="20" t="str">
        <f t="shared" si="8"/>
        <v/>
      </c>
      <c r="J97" s="20" t="str">
        <f t="shared" si="8"/>
        <v/>
      </c>
      <c r="K97" s="20" t="str">
        <f t="shared" si="8"/>
        <v/>
      </c>
      <c r="L97" s="20" t="str">
        <f t="shared" si="8"/>
        <v/>
      </c>
      <c r="M97" s="20" t="str">
        <f t="shared" si="8"/>
        <v/>
      </c>
      <c r="N97" s="20">
        <f t="shared" si="8"/>
        <v>1</v>
      </c>
      <c r="O97" s="20" t="str">
        <f t="shared" si="8"/>
        <v/>
      </c>
      <c r="P97" s="20" t="str">
        <f t="shared" si="8"/>
        <v/>
      </c>
      <c r="Q97" s="20" t="str">
        <f t="shared" si="8"/>
        <v/>
      </c>
      <c r="R97" s="20" t="str">
        <f t="shared" si="8"/>
        <v/>
      </c>
      <c r="S97" s="20" t="str">
        <f t="shared" si="8"/>
        <v/>
      </c>
      <c r="T97" s="20" t="str">
        <f t="shared" si="8"/>
        <v/>
      </c>
      <c r="U97" s="20" t="str">
        <f t="shared" si="8"/>
        <v/>
      </c>
      <c r="V97" s="32" t="str">
        <f>IF(E97=0,"",INDEX(Gruppe_Raum!$A$1:$B$16,MATCH(E97,Gruppe_Raum!$A$1:$A$16,),2))</f>
        <v>3a, Frau Brachet</v>
      </c>
    </row>
    <row r="98" spans="1:22" x14ac:dyDescent="0.2">
      <c r="A98" s="17" t="s">
        <v>52</v>
      </c>
      <c r="B98" s="70" t="s">
        <v>334</v>
      </c>
      <c r="C98" s="70" t="s">
        <v>335</v>
      </c>
      <c r="D98" s="10" t="s">
        <v>41</v>
      </c>
      <c r="E98" s="33">
        <v>5</v>
      </c>
      <c r="F98" s="20" t="str">
        <f t="shared" si="5"/>
        <v/>
      </c>
      <c r="G98" s="20" t="str">
        <f t="shared" si="8"/>
        <v/>
      </c>
      <c r="H98" s="20" t="str">
        <f t="shared" si="8"/>
        <v/>
      </c>
      <c r="I98" s="20" t="str">
        <f t="shared" si="8"/>
        <v/>
      </c>
      <c r="J98" s="20">
        <f t="shared" si="8"/>
        <v>1</v>
      </c>
      <c r="K98" s="20" t="str">
        <f t="shared" si="8"/>
        <v/>
      </c>
      <c r="L98" s="20" t="str">
        <f t="shared" si="8"/>
        <v/>
      </c>
      <c r="M98" s="20" t="str">
        <f t="shared" si="8"/>
        <v/>
      </c>
      <c r="N98" s="20" t="str">
        <f t="shared" si="8"/>
        <v/>
      </c>
      <c r="O98" s="20" t="str">
        <f t="shared" si="8"/>
        <v/>
      </c>
      <c r="P98" s="20" t="str">
        <f t="shared" si="8"/>
        <v/>
      </c>
      <c r="Q98" s="20" t="str">
        <f t="shared" si="8"/>
        <v/>
      </c>
      <c r="R98" s="20" t="str">
        <f t="shared" si="8"/>
        <v/>
      </c>
      <c r="S98" s="20" t="str">
        <f t="shared" si="8"/>
        <v/>
      </c>
      <c r="T98" s="20" t="str">
        <f t="shared" si="8"/>
        <v/>
      </c>
      <c r="U98" s="20" t="str">
        <f t="shared" si="8"/>
        <v/>
      </c>
      <c r="V98" s="32" t="str">
        <f>IF(E98=0,"",INDEX(Gruppe_Raum!$A$1:$B$16,MATCH(E98,Gruppe_Raum!$A$1:$A$16,),2))</f>
        <v>2a, Frau Oftermond</v>
      </c>
    </row>
    <row r="99" spans="1:22" x14ac:dyDescent="0.2">
      <c r="A99" s="17" t="s">
        <v>52</v>
      </c>
      <c r="B99" s="70" t="s">
        <v>336</v>
      </c>
      <c r="C99" s="70" t="s">
        <v>337</v>
      </c>
      <c r="D99" s="10" t="s">
        <v>41</v>
      </c>
      <c r="E99" s="33">
        <v>2</v>
      </c>
      <c r="F99" s="20" t="str">
        <f t="shared" ref="F99:U153" si="9">IF($E99=F$5,1,"")</f>
        <v/>
      </c>
      <c r="G99" s="20">
        <f t="shared" si="8"/>
        <v>1</v>
      </c>
      <c r="H99" s="20" t="str">
        <f t="shared" si="8"/>
        <v/>
      </c>
      <c r="I99" s="20" t="str">
        <f t="shared" si="8"/>
        <v/>
      </c>
      <c r="J99" s="20" t="str">
        <f t="shared" si="8"/>
        <v/>
      </c>
      <c r="K99" s="20" t="str">
        <f t="shared" si="8"/>
        <v/>
      </c>
      <c r="L99" s="20" t="str">
        <f t="shared" si="8"/>
        <v/>
      </c>
      <c r="M99" s="20" t="str">
        <f t="shared" si="8"/>
        <v/>
      </c>
      <c r="N99" s="20" t="str">
        <f t="shared" si="8"/>
        <v/>
      </c>
      <c r="O99" s="20" t="str">
        <f t="shared" si="8"/>
        <v/>
      </c>
      <c r="P99" s="20" t="str">
        <f t="shared" si="8"/>
        <v/>
      </c>
      <c r="Q99" s="20" t="str">
        <f t="shared" si="8"/>
        <v/>
      </c>
      <c r="R99" s="20" t="str">
        <f t="shared" si="8"/>
        <v/>
      </c>
      <c r="S99" s="20" t="str">
        <f t="shared" si="8"/>
        <v/>
      </c>
      <c r="T99" s="20" t="str">
        <f t="shared" si="8"/>
        <v/>
      </c>
      <c r="U99" s="20" t="str">
        <f t="shared" si="8"/>
        <v/>
      </c>
      <c r="V99" s="32" t="str">
        <f>IF(E99=0,"",INDEX(Gruppe_Raum!$A$1:$B$16,MATCH(E99,Gruppe_Raum!$A$1:$A$16,),2))</f>
        <v>1a, Frau Hornung</v>
      </c>
    </row>
    <row r="100" spans="1:22" x14ac:dyDescent="0.2">
      <c r="A100" s="17" t="s">
        <v>53</v>
      </c>
      <c r="B100" s="70" t="s">
        <v>338</v>
      </c>
      <c r="C100" s="70" t="s">
        <v>339</v>
      </c>
      <c r="D100" s="10" t="s">
        <v>46</v>
      </c>
      <c r="E100" s="33">
        <v>3</v>
      </c>
      <c r="F100" s="20" t="str">
        <f t="shared" si="9"/>
        <v/>
      </c>
      <c r="G100" s="20" t="str">
        <f t="shared" si="8"/>
        <v/>
      </c>
      <c r="H100" s="20">
        <f t="shared" si="8"/>
        <v>1</v>
      </c>
      <c r="I100" s="20" t="str">
        <f t="shared" si="8"/>
        <v/>
      </c>
      <c r="J100" s="20" t="str">
        <f t="shared" si="8"/>
        <v/>
      </c>
      <c r="K100" s="20" t="str">
        <f t="shared" si="8"/>
        <v/>
      </c>
      <c r="L100" s="20" t="str">
        <f t="shared" si="8"/>
        <v/>
      </c>
      <c r="M100" s="20" t="str">
        <f t="shared" si="8"/>
        <v/>
      </c>
      <c r="N100" s="20" t="str">
        <f t="shared" si="8"/>
        <v/>
      </c>
      <c r="O100" s="20" t="str">
        <f t="shared" si="8"/>
        <v/>
      </c>
      <c r="P100" s="20" t="str">
        <f t="shared" si="8"/>
        <v/>
      </c>
      <c r="Q100" s="20" t="str">
        <f t="shared" si="8"/>
        <v/>
      </c>
      <c r="R100" s="20" t="str">
        <f t="shared" si="8"/>
        <v/>
      </c>
      <c r="S100" s="20" t="str">
        <f t="shared" si="8"/>
        <v/>
      </c>
      <c r="T100" s="20" t="str">
        <f t="shared" si="8"/>
        <v/>
      </c>
      <c r="U100" s="20" t="str">
        <f t="shared" si="8"/>
        <v/>
      </c>
      <c r="V100" s="32" t="str">
        <f>IF(E100=0,"",INDEX(Gruppe_Raum!$A$1:$B$16,MATCH(E100,Gruppe_Raum!$A$1:$A$16,),2))</f>
        <v>1b, Frau Lenzing</v>
      </c>
    </row>
    <row r="101" spans="1:22" x14ac:dyDescent="0.2">
      <c r="A101" s="17" t="s">
        <v>53</v>
      </c>
      <c r="B101" s="70" t="s">
        <v>310</v>
      </c>
      <c r="C101" s="70" t="s">
        <v>322</v>
      </c>
      <c r="D101" s="10" t="s">
        <v>47</v>
      </c>
      <c r="E101" s="33">
        <v>6</v>
      </c>
      <c r="F101" s="20" t="str">
        <f t="shared" si="9"/>
        <v/>
      </c>
      <c r="G101" s="20" t="str">
        <f t="shared" si="8"/>
        <v/>
      </c>
      <c r="H101" s="20" t="str">
        <f t="shared" si="8"/>
        <v/>
      </c>
      <c r="I101" s="20" t="str">
        <f t="shared" si="8"/>
        <v/>
      </c>
      <c r="J101" s="20" t="str">
        <f t="shared" si="8"/>
        <v/>
      </c>
      <c r="K101" s="20">
        <f t="shared" si="8"/>
        <v>1</v>
      </c>
      <c r="L101" s="20" t="str">
        <f t="shared" si="8"/>
        <v/>
      </c>
      <c r="M101" s="20" t="str">
        <f t="shared" si="8"/>
        <v/>
      </c>
      <c r="N101" s="20" t="str">
        <f t="shared" si="8"/>
        <v/>
      </c>
      <c r="O101" s="20" t="str">
        <f t="shared" si="8"/>
        <v/>
      </c>
      <c r="P101" s="20" t="str">
        <f t="shared" si="8"/>
        <v/>
      </c>
      <c r="Q101" s="20" t="str">
        <f t="shared" si="8"/>
        <v/>
      </c>
      <c r="R101" s="20" t="str">
        <f t="shared" si="8"/>
        <v/>
      </c>
      <c r="S101" s="20" t="str">
        <f t="shared" si="8"/>
        <v/>
      </c>
      <c r="T101" s="20" t="str">
        <f t="shared" si="8"/>
        <v/>
      </c>
      <c r="U101" s="20" t="str">
        <f t="shared" si="8"/>
        <v/>
      </c>
      <c r="V101" s="32" t="str">
        <f>IF(E101=0,"",INDEX(Gruppe_Raum!$A$1:$B$16,MATCH(E101,Gruppe_Raum!$A$1:$A$16,),2))</f>
        <v>2a, Frau Oftermond</v>
      </c>
    </row>
    <row r="102" spans="1:22" x14ac:dyDescent="0.2">
      <c r="A102" s="17" t="s">
        <v>53</v>
      </c>
      <c r="B102" s="70" t="s">
        <v>340</v>
      </c>
      <c r="C102" s="70" t="s">
        <v>341</v>
      </c>
      <c r="D102" s="10" t="s">
        <v>48</v>
      </c>
      <c r="E102" s="33">
        <v>14</v>
      </c>
      <c r="F102" s="20" t="str">
        <f t="shared" si="9"/>
        <v/>
      </c>
      <c r="G102" s="20" t="str">
        <f t="shared" si="8"/>
        <v/>
      </c>
      <c r="H102" s="20" t="str">
        <f t="shared" si="8"/>
        <v/>
      </c>
      <c r="I102" s="20" t="str">
        <f t="shared" ref="G102:U119" si="10">IF($E102=I$5,1,"")</f>
        <v/>
      </c>
      <c r="J102" s="20" t="str">
        <f t="shared" si="10"/>
        <v/>
      </c>
      <c r="K102" s="20" t="str">
        <f t="shared" si="10"/>
        <v/>
      </c>
      <c r="L102" s="20" t="str">
        <f t="shared" si="10"/>
        <v/>
      </c>
      <c r="M102" s="20" t="str">
        <f t="shared" si="10"/>
        <v/>
      </c>
      <c r="N102" s="20" t="str">
        <f t="shared" si="10"/>
        <v/>
      </c>
      <c r="O102" s="20" t="str">
        <f t="shared" si="10"/>
        <v/>
      </c>
      <c r="P102" s="20" t="str">
        <f t="shared" si="10"/>
        <v/>
      </c>
      <c r="Q102" s="20" t="str">
        <f t="shared" si="10"/>
        <v/>
      </c>
      <c r="R102" s="20" t="str">
        <f t="shared" si="10"/>
        <v/>
      </c>
      <c r="S102" s="20">
        <f t="shared" si="10"/>
        <v>1</v>
      </c>
      <c r="T102" s="20" t="str">
        <f t="shared" si="10"/>
        <v/>
      </c>
      <c r="U102" s="20" t="str">
        <f t="shared" si="10"/>
        <v/>
      </c>
      <c r="V102" s="32" t="str">
        <f>IF(E102=0,"",INDEX(Gruppe_Raum!$A$1:$B$16,MATCH(E102,Gruppe_Raum!$A$1:$A$16,),2))</f>
        <v>4a, Herr Ernting</v>
      </c>
    </row>
    <row r="103" spans="1:22" x14ac:dyDescent="0.2">
      <c r="A103" s="17" t="s">
        <v>53</v>
      </c>
      <c r="B103" s="70" t="s">
        <v>229</v>
      </c>
      <c r="C103" s="70" t="s">
        <v>230</v>
      </c>
      <c r="D103" s="10" t="s">
        <v>47</v>
      </c>
      <c r="E103" s="33">
        <v>8</v>
      </c>
      <c r="F103" s="20" t="str">
        <f t="shared" si="9"/>
        <v/>
      </c>
      <c r="G103" s="20" t="str">
        <f t="shared" si="10"/>
        <v/>
      </c>
      <c r="H103" s="20" t="str">
        <f t="shared" si="10"/>
        <v/>
      </c>
      <c r="I103" s="20" t="str">
        <f t="shared" si="10"/>
        <v/>
      </c>
      <c r="J103" s="20" t="str">
        <f t="shared" si="10"/>
        <v/>
      </c>
      <c r="K103" s="20" t="str">
        <f t="shared" si="10"/>
        <v/>
      </c>
      <c r="L103" s="20" t="str">
        <f t="shared" si="10"/>
        <v/>
      </c>
      <c r="M103" s="20">
        <f t="shared" si="10"/>
        <v>1</v>
      </c>
      <c r="N103" s="20" t="str">
        <f t="shared" si="10"/>
        <v/>
      </c>
      <c r="O103" s="20" t="str">
        <f t="shared" si="10"/>
        <v/>
      </c>
      <c r="P103" s="20" t="str">
        <f t="shared" si="10"/>
        <v/>
      </c>
      <c r="Q103" s="20" t="str">
        <f t="shared" si="10"/>
        <v/>
      </c>
      <c r="R103" s="20" t="str">
        <f t="shared" si="10"/>
        <v/>
      </c>
      <c r="S103" s="20" t="str">
        <f t="shared" si="10"/>
        <v/>
      </c>
      <c r="T103" s="20" t="str">
        <f t="shared" si="10"/>
        <v/>
      </c>
      <c r="U103" s="20" t="str">
        <f t="shared" si="10"/>
        <v/>
      </c>
      <c r="V103" s="32" t="str">
        <f>IF(E103=0,"",INDEX(Gruppe_Raum!$A$1:$B$16,MATCH(E103,Gruppe_Raum!$A$1:$A$16,),2))</f>
        <v>2b, Frau Wonnemond</v>
      </c>
    </row>
    <row r="104" spans="1:22" x14ac:dyDescent="0.2">
      <c r="A104" s="17" t="s">
        <v>53</v>
      </c>
      <c r="B104" s="70" t="s">
        <v>227</v>
      </c>
      <c r="C104" s="70" t="s">
        <v>228</v>
      </c>
      <c r="D104" s="10" t="s">
        <v>47</v>
      </c>
      <c r="E104" s="33">
        <v>1</v>
      </c>
      <c r="F104" s="20">
        <f t="shared" si="9"/>
        <v>1</v>
      </c>
      <c r="G104" s="20" t="str">
        <f t="shared" si="10"/>
        <v/>
      </c>
      <c r="H104" s="20" t="str">
        <f t="shared" si="10"/>
        <v/>
      </c>
      <c r="I104" s="20" t="str">
        <f t="shared" si="10"/>
        <v/>
      </c>
      <c r="J104" s="20" t="str">
        <f t="shared" si="10"/>
        <v/>
      </c>
      <c r="K104" s="20" t="str">
        <f t="shared" si="10"/>
        <v/>
      </c>
      <c r="L104" s="20" t="str">
        <f t="shared" si="10"/>
        <v/>
      </c>
      <c r="M104" s="20" t="str">
        <f t="shared" si="10"/>
        <v/>
      </c>
      <c r="N104" s="20" t="str">
        <f t="shared" si="10"/>
        <v/>
      </c>
      <c r="O104" s="20" t="str">
        <f t="shared" si="10"/>
        <v/>
      </c>
      <c r="P104" s="20" t="str">
        <f t="shared" si="10"/>
        <v/>
      </c>
      <c r="Q104" s="20" t="str">
        <f t="shared" si="10"/>
        <v/>
      </c>
      <c r="R104" s="20" t="str">
        <f t="shared" si="10"/>
        <v/>
      </c>
      <c r="S104" s="20" t="str">
        <f t="shared" si="10"/>
        <v/>
      </c>
      <c r="T104" s="20" t="str">
        <f t="shared" si="10"/>
        <v/>
      </c>
      <c r="U104" s="20" t="str">
        <f t="shared" si="10"/>
        <v/>
      </c>
      <c r="V104" s="32" t="str">
        <f>IF(E104=0,"",INDEX(Gruppe_Raum!$A$1:$B$16,MATCH(E104,Gruppe_Raum!$A$1:$A$16,),2))</f>
        <v>1a, Frau Hornung</v>
      </c>
    </row>
    <row r="105" spans="1:22" x14ac:dyDescent="0.2">
      <c r="A105" s="17" t="s">
        <v>53</v>
      </c>
      <c r="B105" s="70" t="s">
        <v>342</v>
      </c>
      <c r="C105" s="70" t="s">
        <v>343</v>
      </c>
      <c r="D105" s="10" t="s">
        <v>46</v>
      </c>
      <c r="E105" s="33">
        <v>7</v>
      </c>
      <c r="F105" s="20" t="str">
        <f t="shared" si="9"/>
        <v/>
      </c>
      <c r="G105" s="20" t="str">
        <f t="shared" si="10"/>
        <v/>
      </c>
      <c r="H105" s="20" t="str">
        <f t="shared" si="10"/>
        <v/>
      </c>
      <c r="I105" s="20" t="str">
        <f t="shared" si="10"/>
        <v/>
      </c>
      <c r="J105" s="20" t="str">
        <f t="shared" si="10"/>
        <v/>
      </c>
      <c r="K105" s="20" t="str">
        <f t="shared" si="10"/>
        <v/>
      </c>
      <c r="L105" s="20">
        <f t="shared" si="10"/>
        <v>1</v>
      </c>
      <c r="M105" s="20" t="str">
        <f t="shared" si="10"/>
        <v/>
      </c>
      <c r="N105" s="20" t="str">
        <f t="shared" si="10"/>
        <v/>
      </c>
      <c r="O105" s="20" t="str">
        <f t="shared" si="10"/>
        <v/>
      </c>
      <c r="P105" s="20" t="str">
        <f t="shared" si="10"/>
        <v/>
      </c>
      <c r="Q105" s="20" t="str">
        <f t="shared" si="10"/>
        <v/>
      </c>
      <c r="R105" s="20" t="str">
        <f t="shared" si="10"/>
        <v/>
      </c>
      <c r="S105" s="20" t="str">
        <f t="shared" si="10"/>
        <v/>
      </c>
      <c r="T105" s="20" t="str">
        <f t="shared" si="10"/>
        <v/>
      </c>
      <c r="U105" s="20" t="str">
        <f t="shared" si="10"/>
        <v/>
      </c>
      <c r="V105" s="32" t="str">
        <f>IF(E105=0,"",INDEX(Gruppe_Raum!$A$1:$B$16,MATCH(E105,Gruppe_Raum!$A$1:$A$16,),2))</f>
        <v>2b, Frau Wonnemond</v>
      </c>
    </row>
    <row r="106" spans="1:22" x14ac:dyDescent="0.2">
      <c r="A106" s="17" t="s">
        <v>53</v>
      </c>
      <c r="B106" s="70" t="s">
        <v>215</v>
      </c>
      <c r="C106" s="70" t="s">
        <v>216</v>
      </c>
      <c r="D106" s="10" t="s">
        <v>47</v>
      </c>
      <c r="E106" s="33">
        <v>12</v>
      </c>
      <c r="F106" s="20" t="str">
        <f t="shared" si="9"/>
        <v/>
      </c>
      <c r="G106" s="20" t="str">
        <f t="shared" si="10"/>
        <v/>
      </c>
      <c r="H106" s="20" t="str">
        <f t="shared" si="10"/>
        <v/>
      </c>
      <c r="I106" s="20" t="str">
        <f t="shared" si="10"/>
        <v/>
      </c>
      <c r="J106" s="20" t="str">
        <f t="shared" si="10"/>
        <v/>
      </c>
      <c r="K106" s="20" t="str">
        <f t="shared" si="10"/>
        <v/>
      </c>
      <c r="L106" s="20" t="str">
        <f t="shared" si="10"/>
        <v/>
      </c>
      <c r="M106" s="20" t="str">
        <f t="shared" si="10"/>
        <v/>
      </c>
      <c r="N106" s="20" t="str">
        <f t="shared" si="10"/>
        <v/>
      </c>
      <c r="O106" s="20" t="str">
        <f t="shared" si="10"/>
        <v/>
      </c>
      <c r="P106" s="20" t="str">
        <f t="shared" si="10"/>
        <v/>
      </c>
      <c r="Q106" s="20">
        <f t="shared" si="10"/>
        <v>1</v>
      </c>
      <c r="R106" s="20" t="str">
        <f t="shared" si="10"/>
        <v/>
      </c>
      <c r="S106" s="20" t="str">
        <f t="shared" si="10"/>
        <v/>
      </c>
      <c r="T106" s="20" t="str">
        <f t="shared" si="10"/>
        <v/>
      </c>
      <c r="U106" s="20" t="str">
        <f t="shared" si="10"/>
        <v/>
      </c>
      <c r="V106" s="32" t="str">
        <f>IF(E106=0,"",INDEX(Gruppe_Raum!$A$1:$B$16,MATCH(E106,Gruppe_Raum!$A$1:$A$16,),2))</f>
        <v>3b, Frau Heuert</v>
      </c>
    </row>
    <row r="107" spans="1:22" x14ac:dyDescent="0.2">
      <c r="A107" s="17" t="s">
        <v>53</v>
      </c>
      <c r="B107" s="70" t="s">
        <v>221</v>
      </c>
      <c r="C107" s="70" t="s">
        <v>222</v>
      </c>
      <c r="D107" s="10" t="s">
        <v>47</v>
      </c>
      <c r="E107" s="33">
        <v>4</v>
      </c>
      <c r="F107" s="20" t="str">
        <f t="shared" si="9"/>
        <v/>
      </c>
      <c r="G107" s="20" t="str">
        <f t="shared" si="10"/>
        <v/>
      </c>
      <c r="H107" s="20" t="str">
        <f t="shared" si="10"/>
        <v/>
      </c>
      <c r="I107" s="20">
        <f t="shared" si="10"/>
        <v>1</v>
      </c>
      <c r="J107" s="20" t="str">
        <f t="shared" si="10"/>
        <v/>
      </c>
      <c r="K107" s="20" t="str">
        <f t="shared" si="10"/>
        <v/>
      </c>
      <c r="L107" s="20" t="str">
        <f t="shared" si="10"/>
        <v/>
      </c>
      <c r="M107" s="20" t="str">
        <f t="shared" si="10"/>
        <v/>
      </c>
      <c r="N107" s="20" t="str">
        <f t="shared" si="10"/>
        <v/>
      </c>
      <c r="O107" s="20" t="str">
        <f t="shared" si="10"/>
        <v/>
      </c>
      <c r="P107" s="20" t="str">
        <f t="shared" si="10"/>
        <v/>
      </c>
      <c r="Q107" s="20" t="str">
        <f t="shared" si="10"/>
        <v/>
      </c>
      <c r="R107" s="20" t="str">
        <f t="shared" si="10"/>
        <v/>
      </c>
      <c r="S107" s="20" t="str">
        <f t="shared" si="10"/>
        <v/>
      </c>
      <c r="T107" s="20" t="str">
        <f t="shared" si="10"/>
        <v/>
      </c>
      <c r="U107" s="20" t="str">
        <f t="shared" si="10"/>
        <v/>
      </c>
      <c r="V107" s="32" t="str">
        <f>IF(E107=0,"",INDEX(Gruppe_Raum!$A$1:$B$16,MATCH(E107,Gruppe_Raum!$A$1:$A$16,),2))</f>
        <v>1b, Frau Lenzing</v>
      </c>
    </row>
    <row r="108" spans="1:22" x14ac:dyDescent="0.2">
      <c r="A108" s="17" t="s">
        <v>53</v>
      </c>
      <c r="B108" s="70" t="s">
        <v>344</v>
      </c>
      <c r="C108" s="70" t="s">
        <v>316</v>
      </c>
      <c r="D108" s="10" t="s">
        <v>47</v>
      </c>
      <c r="E108" s="33">
        <v>11</v>
      </c>
      <c r="F108" s="20" t="str">
        <f t="shared" si="9"/>
        <v/>
      </c>
      <c r="G108" s="20" t="str">
        <f t="shared" si="10"/>
        <v/>
      </c>
      <c r="H108" s="20" t="str">
        <f t="shared" si="10"/>
        <v/>
      </c>
      <c r="I108" s="20" t="str">
        <f t="shared" si="10"/>
        <v/>
      </c>
      <c r="J108" s="20" t="str">
        <f t="shared" si="10"/>
        <v/>
      </c>
      <c r="K108" s="20" t="str">
        <f t="shared" si="10"/>
        <v/>
      </c>
      <c r="L108" s="20" t="str">
        <f t="shared" si="10"/>
        <v/>
      </c>
      <c r="M108" s="20" t="str">
        <f t="shared" si="10"/>
        <v/>
      </c>
      <c r="N108" s="20" t="str">
        <f t="shared" si="10"/>
        <v/>
      </c>
      <c r="O108" s="20" t="str">
        <f t="shared" si="10"/>
        <v/>
      </c>
      <c r="P108" s="20">
        <f t="shared" si="10"/>
        <v>1</v>
      </c>
      <c r="Q108" s="20" t="str">
        <f t="shared" si="10"/>
        <v/>
      </c>
      <c r="R108" s="20" t="str">
        <f t="shared" si="10"/>
        <v/>
      </c>
      <c r="S108" s="20" t="str">
        <f t="shared" si="10"/>
        <v/>
      </c>
      <c r="T108" s="20" t="str">
        <f t="shared" si="10"/>
        <v/>
      </c>
      <c r="U108" s="20" t="str">
        <f t="shared" si="10"/>
        <v/>
      </c>
      <c r="V108" s="32" t="str">
        <f>IF(E108=0,"",INDEX(Gruppe_Raum!$A$1:$B$16,MATCH(E108,Gruppe_Raum!$A$1:$A$16,),2))</f>
        <v>3b, Frau Heuert</v>
      </c>
    </row>
    <row r="109" spans="1:22" x14ac:dyDescent="0.2">
      <c r="A109" s="17" t="s">
        <v>53</v>
      </c>
      <c r="B109" s="70" t="s">
        <v>345</v>
      </c>
      <c r="C109" s="70" t="s">
        <v>346</v>
      </c>
      <c r="D109" s="10" t="s">
        <v>51</v>
      </c>
      <c r="E109" s="33">
        <v>15</v>
      </c>
      <c r="F109" s="20" t="str">
        <f t="shared" si="9"/>
        <v/>
      </c>
      <c r="G109" s="20" t="str">
        <f t="shared" si="10"/>
        <v/>
      </c>
      <c r="H109" s="20" t="str">
        <f t="shared" si="10"/>
        <v/>
      </c>
      <c r="I109" s="20" t="str">
        <f t="shared" si="10"/>
        <v/>
      </c>
      <c r="J109" s="20" t="str">
        <f t="shared" si="10"/>
        <v/>
      </c>
      <c r="K109" s="20" t="str">
        <f t="shared" si="10"/>
        <v/>
      </c>
      <c r="L109" s="20" t="str">
        <f t="shared" si="10"/>
        <v/>
      </c>
      <c r="M109" s="20" t="str">
        <f t="shared" si="10"/>
        <v/>
      </c>
      <c r="N109" s="20" t="str">
        <f t="shared" si="10"/>
        <v/>
      </c>
      <c r="O109" s="20" t="str">
        <f t="shared" si="10"/>
        <v/>
      </c>
      <c r="P109" s="20" t="str">
        <f t="shared" si="10"/>
        <v/>
      </c>
      <c r="Q109" s="20" t="str">
        <f t="shared" si="10"/>
        <v/>
      </c>
      <c r="R109" s="20" t="str">
        <f t="shared" si="10"/>
        <v/>
      </c>
      <c r="S109" s="20" t="str">
        <f t="shared" si="10"/>
        <v/>
      </c>
      <c r="T109" s="20">
        <f t="shared" si="10"/>
        <v>1</v>
      </c>
      <c r="U109" s="20" t="str">
        <f t="shared" si="10"/>
        <v/>
      </c>
      <c r="V109" s="32" t="str">
        <f>IF(E109=0,"",INDEX(Gruppe_Raum!$A$1:$B$16,MATCH(E109,Gruppe_Raum!$A$1:$A$16,),2))</f>
        <v>4b, Frau Scheiding</v>
      </c>
    </row>
    <row r="110" spans="1:22" x14ac:dyDescent="0.2">
      <c r="A110" s="17" t="s">
        <v>53</v>
      </c>
      <c r="B110" s="70" t="s">
        <v>347</v>
      </c>
      <c r="C110" s="70" t="s">
        <v>348</v>
      </c>
      <c r="D110" s="10" t="s">
        <v>47</v>
      </c>
      <c r="E110" s="33">
        <v>16</v>
      </c>
      <c r="F110" s="20" t="str">
        <f t="shared" si="9"/>
        <v/>
      </c>
      <c r="G110" s="20" t="str">
        <f t="shared" si="10"/>
        <v/>
      </c>
      <c r="H110" s="20" t="str">
        <f t="shared" si="10"/>
        <v/>
      </c>
      <c r="I110" s="20" t="str">
        <f t="shared" si="10"/>
        <v/>
      </c>
      <c r="J110" s="20" t="str">
        <f t="shared" si="10"/>
        <v/>
      </c>
      <c r="K110" s="20" t="str">
        <f t="shared" si="10"/>
        <v/>
      </c>
      <c r="L110" s="20" t="str">
        <f t="shared" si="10"/>
        <v/>
      </c>
      <c r="M110" s="20" t="str">
        <f t="shared" si="10"/>
        <v/>
      </c>
      <c r="N110" s="20" t="str">
        <f t="shared" si="10"/>
        <v/>
      </c>
      <c r="O110" s="20" t="str">
        <f t="shared" si="10"/>
        <v/>
      </c>
      <c r="P110" s="20" t="str">
        <f t="shared" si="10"/>
        <v/>
      </c>
      <c r="Q110" s="20" t="str">
        <f t="shared" si="10"/>
        <v/>
      </c>
      <c r="R110" s="20" t="str">
        <f t="shared" si="10"/>
        <v/>
      </c>
      <c r="S110" s="20" t="str">
        <f t="shared" si="10"/>
        <v/>
      </c>
      <c r="T110" s="20" t="str">
        <f t="shared" si="10"/>
        <v/>
      </c>
      <c r="U110" s="20">
        <f t="shared" si="10"/>
        <v>1</v>
      </c>
      <c r="V110" s="32" t="str">
        <f>IF(E110=0,"",INDEX(Gruppe_Raum!$A$1:$B$16,MATCH(E110,Gruppe_Raum!$A$1:$A$16,),2))</f>
        <v>4b, Frau Scheiding</v>
      </c>
    </row>
    <row r="111" spans="1:22" x14ac:dyDescent="0.2">
      <c r="A111" s="17" t="s">
        <v>53</v>
      </c>
      <c r="B111" s="70" t="s">
        <v>349</v>
      </c>
      <c r="C111" s="70" t="s">
        <v>350</v>
      </c>
      <c r="D111" s="10" t="s">
        <v>46</v>
      </c>
      <c r="E111" s="33">
        <v>13</v>
      </c>
      <c r="F111" s="20" t="str">
        <f t="shared" si="9"/>
        <v/>
      </c>
      <c r="G111" s="20" t="str">
        <f t="shared" si="10"/>
        <v/>
      </c>
      <c r="H111" s="20" t="str">
        <f t="shared" si="10"/>
        <v/>
      </c>
      <c r="I111" s="20" t="str">
        <f t="shared" si="10"/>
        <v/>
      </c>
      <c r="J111" s="20" t="str">
        <f t="shared" si="10"/>
        <v/>
      </c>
      <c r="K111" s="20" t="str">
        <f t="shared" si="10"/>
        <v/>
      </c>
      <c r="L111" s="20" t="str">
        <f t="shared" si="10"/>
        <v/>
      </c>
      <c r="M111" s="20" t="str">
        <f t="shared" si="10"/>
        <v/>
      </c>
      <c r="N111" s="20" t="str">
        <f t="shared" si="10"/>
        <v/>
      </c>
      <c r="O111" s="20" t="str">
        <f t="shared" si="10"/>
        <v/>
      </c>
      <c r="P111" s="20" t="str">
        <f t="shared" si="10"/>
        <v/>
      </c>
      <c r="Q111" s="20" t="str">
        <f t="shared" si="10"/>
        <v/>
      </c>
      <c r="R111" s="20">
        <f t="shared" si="10"/>
        <v>1</v>
      </c>
      <c r="S111" s="20" t="str">
        <f t="shared" si="10"/>
        <v/>
      </c>
      <c r="T111" s="20" t="str">
        <f t="shared" si="10"/>
        <v/>
      </c>
      <c r="U111" s="20" t="str">
        <f t="shared" si="10"/>
        <v/>
      </c>
      <c r="V111" s="32" t="str">
        <f>IF(E111=0,"",INDEX(Gruppe_Raum!$A$1:$B$16,MATCH(E111,Gruppe_Raum!$A$1:$A$16,),2))</f>
        <v>4a, Herr Ernting</v>
      </c>
    </row>
    <row r="112" spans="1:22" x14ac:dyDescent="0.2">
      <c r="A112" s="17" t="s">
        <v>53</v>
      </c>
      <c r="B112" s="70" t="s">
        <v>351</v>
      </c>
      <c r="C112" s="70" t="s">
        <v>352</v>
      </c>
      <c r="D112" s="10" t="s">
        <v>47</v>
      </c>
      <c r="E112" s="33">
        <v>9</v>
      </c>
      <c r="F112" s="20" t="str">
        <f t="shared" si="9"/>
        <v/>
      </c>
      <c r="G112" s="20" t="str">
        <f t="shared" si="10"/>
        <v/>
      </c>
      <c r="H112" s="20" t="str">
        <f t="shared" si="10"/>
        <v/>
      </c>
      <c r="I112" s="20" t="str">
        <f t="shared" si="10"/>
        <v/>
      </c>
      <c r="J112" s="20" t="str">
        <f t="shared" si="10"/>
        <v/>
      </c>
      <c r="K112" s="20" t="str">
        <f t="shared" si="10"/>
        <v/>
      </c>
      <c r="L112" s="20" t="str">
        <f t="shared" si="10"/>
        <v/>
      </c>
      <c r="M112" s="20" t="str">
        <f t="shared" si="10"/>
        <v/>
      </c>
      <c r="N112" s="20">
        <f t="shared" si="10"/>
        <v>1</v>
      </c>
      <c r="O112" s="20" t="str">
        <f t="shared" si="10"/>
        <v/>
      </c>
      <c r="P112" s="20" t="str">
        <f t="shared" si="10"/>
        <v/>
      </c>
      <c r="Q112" s="20" t="str">
        <f t="shared" si="10"/>
        <v/>
      </c>
      <c r="R112" s="20" t="str">
        <f t="shared" si="10"/>
        <v/>
      </c>
      <c r="S112" s="20" t="str">
        <f t="shared" si="10"/>
        <v/>
      </c>
      <c r="T112" s="20" t="str">
        <f t="shared" si="10"/>
        <v/>
      </c>
      <c r="U112" s="20" t="str">
        <f t="shared" si="10"/>
        <v/>
      </c>
      <c r="V112" s="32" t="str">
        <f>IF(E112=0,"",INDEX(Gruppe_Raum!$A$1:$B$16,MATCH(E112,Gruppe_Raum!$A$1:$A$16,),2))</f>
        <v>3a, Frau Brachet</v>
      </c>
    </row>
    <row r="113" spans="1:22" x14ac:dyDescent="0.2">
      <c r="A113" s="17" t="s">
        <v>53</v>
      </c>
      <c r="B113" s="70" t="s">
        <v>353</v>
      </c>
      <c r="C113" s="70" t="s">
        <v>354</v>
      </c>
      <c r="D113" s="10" t="s">
        <v>47</v>
      </c>
      <c r="E113" s="33">
        <v>5</v>
      </c>
      <c r="F113" s="20" t="str">
        <f t="shared" si="9"/>
        <v/>
      </c>
      <c r="G113" s="20" t="str">
        <f t="shared" si="10"/>
        <v/>
      </c>
      <c r="H113" s="20" t="str">
        <f t="shared" si="10"/>
        <v/>
      </c>
      <c r="I113" s="20" t="str">
        <f t="shared" si="10"/>
        <v/>
      </c>
      <c r="J113" s="20">
        <f t="shared" si="10"/>
        <v>1</v>
      </c>
      <c r="K113" s="20" t="str">
        <f t="shared" si="10"/>
        <v/>
      </c>
      <c r="L113" s="20" t="str">
        <f t="shared" si="10"/>
        <v/>
      </c>
      <c r="M113" s="20" t="str">
        <f t="shared" si="10"/>
        <v/>
      </c>
      <c r="N113" s="20" t="str">
        <f t="shared" si="10"/>
        <v/>
      </c>
      <c r="O113" s="20" t="str">
        <f t="shared" si="10"/>
        <v/>
      </c>
      <c r="P113" s="20" t="str">
        <f t="shared" si="10"/>
        <v/>
      </c>
      <c r="Q113" s="20" t="str">
        <f t="shared" si="10"/>
        <v/>
      </c>
      <c r="R113" s="20" t="str">
        <f t="shared" si="10"/>
        <v/>
      </c>
      <c r="S113" s="20" t="str">
        <f t="shared" si="10"/>
        <v/>
      </c>
      <c r="T113" s="20" t="str">
        <f t="shared" si="10"/>
        <v/>
      </c>
      <c r="U113" s="20" t="str">
        <f t="shared" si="10"/>
        <v/>
      </c>
      <c r="V113" s="32" t="str">
        <f>IF(E113=0,"",INDEX(Gruppe_Raum!$A$1:$B$16,MATCH(E113,Gruppe_Raum!$A$1:$A$16,),2))</f>
        <v>2a, Frau Oftermond</v>
      </c>
    </row>
    <row r="114" spans="1:22" x14ac:dyDescent="0.2">
      <c r="A114" s="17" t="s">
        <v>53</v>
      </c>
      <c r="B114" s="70" t="s">
        <v>355</v>
      </c>
      <c r="C114" s="70" t="s">
        <v>356</v>
      </c>
      <c r="D114" s="10" t="s">
        <v>46</v>
      </c>
      <c r="E114" s="33">
        <v>4</v>
      </c>
      <c r="F114" s="20" t="str">
        <f t="shared" si="9"/>
        <v/>
      </c>
      <c r="G114" s="20" t="str">
        <f t="shared" si="10"/>
        <v/>
      </c>
      <c r="H114" s="20" t="str">
        <f t="shared" si="10"/>
        <v/>
      </c>
      <c r="I114" s="20">
        <f t="shared" si="10"/>
        <v>1</v>
      </c>
      <c r="J114" s="20" t="str">
        <f t="shared" si="10"/>
        <v/>
      </c>
      <c r="K114" s="20" t="str">
        <f t="shared" si="10"/>
        <v/>
      </c>
      <c r="L114" s="20" t="str">
        <f t="shared" si="10"/>
        <v/>
      </c>
      <c r="M114" s="20" t="str">
        <f t="shared" si="10"/>
        <v/>
      </c>
      <c r="N114" s="20" t="str">
        <f t="shared" si="10"/>
        <v/>
      </c>
      <c r="O114" s="20" t="str">
        <f t="shared" si="10"/>
        <v/>
      </c>
      <c r="P114" s="20" t="str">
        <f t="shared" si="10"/>
        <v/>
      </c>
      <c r="Q114" s="20" t="str">
        <f t="shared" si="10"/>
        <v/>
      </c>
      <c r="R114" s="20" t="str">
        <f t="shared" si="10"/>
        <v/>
      </c>
      <c r="S114" s="20" t="str">
        <f t="shared" si="10"/>
        <v/>
      </c>
      <c r="T114" s="20" t="str">
        <f t="shared" si="10"/>
        <v/>
      </c>
      <c r="U114" s="20" t="str">
        <f t="shared" si="10"/>
        <v/>
      </c>
      <c r="V114" s="32" t="str">
        <f>IF(E114=0,"",INDEX(Gruppe_Raum!$A$1:$B$16,MATCH(E114,Gruppe_Raum!$A$1:$A$16,),2))</f>
        <v>1b, Frau Lenzing</v>
      </c>
    </row>
    <row r="115" spans="1:22" x14ac:dyDescent="0.2">
      <c r="A115" s="17" t="s">
        <v>53</v>
      </c>
      <c r="B115" s="70" t="s">
        <v>357</v>
      </c>
      <c r="C115" s="70" t="s">
        <v>358</v>
      </c>
      <c r="D115" s="10" t="s">
        <v>47</v>
      </c>
      <c r="E115" s="33">
        <v>9</v>
      </c>
      <c r="F115" s="20" t="str">
        <f t="shared" si="9"/>
        <v/>
      </c>
      <c r="G115" s="20" t="str">
        <f t="shared" si="10"/>
        <v/>
      </c>
      <c r="H115" s="20" t="str">
        <f t="shared" si="10"/>
        <v/>
      </c>
      <c r="I115" s="20" t="str">
        <f t="shared" si="10"/>
        <v/>
      </c>
      <c r="J115" s="20" t="str">
        <f t="shared" si="10"/>
        <v/>
      </c>
      <c r="K115" s="20" t="str">
        <f t="shared" si="10"/>
        <v/>
      </c>
      <c r="L115" s="20" t="str">
        <f t="shared" si="10"/>
        <v/>
      </c>
      <c r="M115" s="20" t="str">
        <f t="shared" si="10"/>
        <v/>
      </c>
      <c r="N115" s="20">
        <f t="shared" si="10"/>
        <v>1</v>
      </c>
      <c r="O115" s="20" t="str">
        <f t="shared" si="10"/>
        <v/>
      </c>
      <c r="P115" s="20" t="str">
        <f t="shared" si="10"/>
        <v/>
      </c>
      <c r="Q115" s="20" t="str">
        <f t="shared" si="10"/>
        <v/>
      </c>
      <c r="R115" s="20" t="str">
        <f t="shared" si="10"/>
        <v/>
      </c>
      <c r="S115" s="20" t="str">
        <f t="shared" si="10"/>
        <v/>
      </c>
      <c r="T115" s="20" t="str">
        <f t="shared" si="10"/>
        <v/>
      </c>
      <c r="U115" s="20" t="str">
        <f t="shared" si="10"/>
        <v/>
      </c>
      <c r="V115" s="32" t="str">
        <f>IF(E115=0,"",INDEX(Gruppe_Raum!$A$1:$B$16,MATCH(E115,Gruppe_Raum!$A$1:$A$16,),2))</f>
        <v>3a, Frau Brachet</v>
      </c>
    </row>
    <row r="116" spans="1:22" x14ac:dyDescent="0.2">
      <c r="A116" s="17" t="s">
        <v>53</v>
      </c>
      <c r="B116" s="70" t="s">
        <v>359</v>
      </c>
      <c r="C116" s="70" t="s">
        <v>262</v>
      </c>
      <c r="D116" s="10" t="s">
        <v>46</v>
      </c>
      <c r="E116" s="33">
        <v>2</v>
      </c>
      <c r="F116" s="20" t="str">
        <f t="shared" si="9"/>
        <v/>
      </c>
      <c r="G116" s="20">
        <f t="shared" si="10"/>
        <v>1</v>
      </c>
      <c r="H116" s="20" t="str">
        <f t="shared" si="10"/>
        <v/>
      </c>
      <c r="I116" s="20" t="str">
        <f t="shared" si="10"/>
        <v/>
      </c>
      <c r="J116" s="20" t="str">
        <f t="shared" si="10"/>
        <v/>
      </c>
      <c r="K116" s="20" t="str">
        <f t="shared" si="10"/>
        <v/>
      </c>
      <c r="L116" s="20" t="str">
        <f t="shared" si="10"/>
        <v/>
      </c>
      <c r="M116" s="20" t="str">
        <f t="shared" si="10"/>
        <v/>
      </c>
      <c r="N116" s="20" t="str">
        <f t="shared" si="10"/>
        <v/>
      </c>
      <c r="O116" s="20" t="str">
        <f t="shared" si="10"/>
        <v/>
      </c>
      <c r="P116" s="20" t="str">
        <f t="shared" si="10"/>
        <v/>
      </c>
      <c r="Q116" s="20" t="str">
        <f t="shared" si="10"/>
        <v/>
      </c>
      <c r="R116" s="20" t="str">
        <f t="shared" si="10"/>
        <v/>
      </c>
      <c r="S116" s="20" t="str">
        <f t="shared" si="10"/>
        <v/>
      </c>
      <c r="T116" s="20" t="str">
        <f t="shared" si="10"/>
        <v/>
      </c>
      <c r="U116" s="20" t="str">
        <f t="shared" si="10"/>
        <v/>
      </c>
      <c r="V116" s="32" t="str">
        <f>IF(E116=0,"",INDEX(Gruppe_Raum!$A$1:$B$16,MATCH(E116,Gruppe_Raum!$A$1:$A$16,),2))</f>
        <v>1a, Frau Hornung</v>
      </c>
    </row>
    <row r="117" spans="1:22" x14ac:dyDescent="0.2">
      <c r="A117" s="17" t="s">
        <v>53</v>
      </c>
      <c r="B117" s="70" t="s">
        <v>360</v>
      </c>
      <c r="C117" s="70" t="s">
        <v>361</v>
      </c>
      <c r="D117" s="10" t="s">
        <v>47</v>
      </c>
      <c r="E117" s="33">
        <v>8</v>
      </c>
      <c r="F117" s="20" t="str">
        <f t="shared" si="9"/>
        <v/>
      </c>
      <c r="G117" s="20" t="str">
        <f t="shared" si="10"/>
        <v/>
      </c>
      <c r="H117" s="20" t="str">
        <f t="shared" si="10"/>
        <v/>
      </c>
      <c r="I117" s="20" t="str">
        <f t="shared" si="10"/>
        <v/>
      </c>
      <c r="J117" s="20" t="str">
        <f t="shared" si="10"/>
        <v/>
      </c>
      <c r="K117" s="20" t="str">
        <f t="shared" si="10"/>
        <v/>
      </c>
      <c r="L117" s="20" t="str">
        <f t="shared" si="10"/>
        <v/>
      </c>
      <c r="M117" s="20">
        <f t="shared" si="10"/>
        <v>1</v>
      </c>
      <c r="N117" s="20" t="str">
        <f t="shared" si="10"/>
        <v/>
      </c>
      <c r="O117" s="20" t="str">
        <f t="shared" si="10"/>
        <v/>
      </c>
      <c r="P117" s="20" t="str">
        <f t="shared" si="10"/>
        <v/>
      </c>
      <c r="Q117" s="20" t="str">
        <f t="shared" si="10"/>
        <v/>
      </c>
      <c r="R117" s="20" t="str">
        <f t="shared" si="10"/>
        <v/>
      </c>
      <c r="S117" s="20" t="str">
        <f t="shared" si="10"/>
        <v/>
      </c>
      <c r="T117" s="20" t="str">
        <f t="shared" si="10"/>
        <v/>
      </c>
      <c r="U117" s="20" t="str">
        <f t="shared" si="10"/>
        <v/>
      </c>
      <c r="V117" s="32" t="str">
        <f>IF(E117=0,"",INDEX(Gruppe_Raum!$A$1:$B$16,MATCH(E117,Gruppe_Raum!$A$1:$A$16,),2))</f>
        <v>2b, Frau Wonnemond</v>
      </c>
    </row>
    <row r="118" spans="1:22" x14ac:dyDescent="0.2">
      <c r="A118" s="17" t="s">
        <v>53</v>
      </c>
      <c r="B118" s="70" t="s">
        <v>362</v>
      </c>
      <c r="C118" s="70" t="s">
        <v>363</v>
      </c>
      <c r="D118" s="10" t="s">
        <v>47</v>
      </c>
      <c r="E118" s="33">
        <v>7</v>
      </c>
      <c r="F118" s="20" t="str">
        <f t="shared" si="9"/>
        <v/>
      </c>
      <c r="G118" s="20" t="str">
        <f t="shared" si="10"/>
        <v/>
      </c>
      <c r="H118" s="20" t="str">
        <f t="shared" si="10"/>
        <v/>
      </c>
      <c r="I118" s="20" t="str">
        <f t="shared" si="10"/>
        <v/>
      </c>
      <c r="J118" s="20" t="str">
        <f t="shared" si="10"/>
        <v/>
      </c>
      <c r="K118" s="20" t="str">
        <f t="shared" si="10"/>
        <v/>
      </c>
      <c r="L118" s="20">
        <f t="shared" si="10"/>
        <v>1</v>
      </c>
      <c r="M118" s="20" t="str">
        <f t="shared" si="10"/>
        <v/>
      </c>
      <c r="N118" s="20" t="str">
        <f t="shared" si="10"/>
        <v/>
      </c>
      <c r="O118" s="20" t="str">
        <f t="shared" si="10"/>
        <v/>
      </c>
      <c r="P118" s="20" t="str">
        <f t="shared" si="10"/>
        <v/>
      </c>
      <c r="Q118" s="20" t="str">
        <f t="shared" si="10"/>
        <v/>
      </c>
      <c r="R118" s="20" t="str">
        <f t="shared" si="10"/>
        <v/>
      </c>
      <c r="S118" s="20" t="str">
        <f t="shared" si="10"/>
        <v/>
      </c>
      <c r="T118" s="20" t="str">
        <f t="shared" si="10"/>
        <v/>
      </c>
      <c r="U118" s="20" t="str">
        <f t="shared" si="10"/>
        <v/>
      </c>
      <c r="V118" s="32" t="str">
        <f>IF(E118=0,"",INDEX(Gruppe_Raum!$A$1:$B$16,MATCH(E118,Gruppe_Raum!$A$1:$A$16,),2))</f>
        <v>2b, Frau Wonnemond</v>
      </c>
    </row>
    <row r="119" spans="1:22" x14ac:dyDescent="0.2">
      <c r="A119" s="17" t="s">
        <v>55</v>
      </c>
      <c r="B119" s="70" t="s">
        <v>206</v>
      </c>
      <c r="C119" s="70" t="s">
        <v>207</v>
      </c>
      <c r="D119" s="10" t="s">
        <v>46</v>
      </c>
      <c r="E119" s="33">
        <v>6</v>
      </c>
      <c r="F119" s="20" t="str">
        <f t="shared" si="9"/>
        <v/>
      </c>
      <c r="G119" s="20" t="str">
        <f t="shared" si="10"/>
        <v/>
      </c>
      <c r="H119" s="20" t="str">
        <f t="shared" si="10"/>
        <v/>
      </c>
      <c r="I119" s="20" t="str">
        <f t="shared" ref="G119:U136" si="11">IF($E119=I$5,1,"")</f>
        <v/>
      </c>
      <c r="J119" s="20" t="str">
        <f t="shared" si="11"/>
        <v/>
      </c>
      <c r="K119" s="20">
        <f t="shared" si="11"/>
        <v>1</v>
      </c>
      <c r="L119" s="20" t="str">
        <f t="shared" si="11"/>
        <v/>
      </c>
      <c r="M119" s="20" t="str">
        <f t="shared" si="11"/>
        <v/>
      </c>
      <c r="N119" s="20" t="str">
        <f t="shared" si="11"/>
        <v/>
      </c>
      <c r="O119" s="20" t="str">
        <f t="shared" si="11"/>
        <v/>
      </c>
      <c r="P119" s="20" t="str">
        <f t="shared" si="11"/>
        <v/>
      </c>
      <c r="Q119" s="20" t="str">
        <f t="shared" si="11"/>
        <v/>
      </c>
      <c r="R119" s="20" t="str">
        <f t="shared" si="11"/>
        <v/>
      </c>
      <c r="S119" s="20" t="str">
        <f t="shared" si="11"/>
        <v/>
      </c>
      <c r="T119" s="20" t="str">
        <f t="shared" si="11"/>
        <v/>
      </c>
      <c r="U119" s="20" t="str">
        <f t="shared" si="11"/>
        <v/>
      </c>
      <c r="V119" s="32" t="str">
        <f>IF(E119=0,"",INDEX(Gruppe_Raum!$A$1:$B$16,MATCH(E119,Gruppe_Raum!$A$1:$A$16,),2))</f>
        <v>2a, Frau Oftermond</v>
      </c>
    </row>
    <row r="120" spans="1:22" x14ac:dyDescent="0.2">
      <c r="A120" s="17" t="s">
        <v>55</v>
      </c>
      <c r="B120" s="70" t="s">
        <v>364</v>
      </c>
      <c r="C120" s="70" t="s">
        <v>365</v>
      </c>
      <c r="D120" s="10" t="s">
        <v>47</v>
      </c>
      <c r="E120" s="33">
        <v>1</v>
      </c>
      <c r="F120" s="20">
        <f t="shared" si="9"/>
        <v>1</v>
      </c>
      <c r="G120" s="20" t="str">
        <f t="shared" si="11"/>
        <v/>
      </c>
      <c r="H120" s="20" t="str">
        <f t="shared" si="11"/>
        <v/>
      </c>
      <c r="I120" s="20" t="str">
        <f t="shared" si="11"/>
        <v/>
      </c>
      <c r="J120" s="20" t="str">
        <f t="shared" si="11"/>
        <v/>
      </c>
      <c r="K120" s="20" t="str">
        <f t="shared" si="11"/>
        <v/>
      </c>
      <c r="L120" s="20" t="str">
        <f t="shared" si="11"/>
        <v/>
      </c>
      <c r="M120" s="20" t="str">
        <f t="shared" si="11"/>
        <v/>
      </c>
      <c r="N120" s="20" t="str">
        <f t="shared" si="11"/>
        <v/>
      </c>
      <c r="O120" s="20" t="str">
        <f t="shared" si="11"/>
        <v/>
      </c>
      <c r="P120" s="20" t="str">
        <f t="shared" si="11"/>
        <v/>
      </c>
      <c r="Q120" s="20" t="str">
        <f t="shared" si="11"/>
        <v/>
      </c>
      <c r="R120" s="20" t="str">
        <f t="shared" si="11"/>
        <v/>
      </c>
      <c r="S120" s="20" t="str">
        <f t="shared" si="11"/>
        <v/>
      </c>
      <c r="T120" s="20" t="str">
        <f t="shared" si="11"/>
        <v/>
      </c>
      <c r="U120" s="20" t="str">
        <f t="shared" si="11"/>
        <v/>
      </c>
      <c r="V120" s="32" t="str">
        <f>IF(E120=0,"",INDEX(Gruppe_Raum!$A$1:$B$16,MATCH(E120,Gruppe_Raum!$A$1:$A$16,),2))</f>
        <v>1a, Frau Hornung</v>
      </c>
    </row>
    <row r="121" spans="1:22" x14ac:dyDescent="0.2">
      <c r="A121" s="17" t="s">
        <v>55</v>
      </c>
      <c r="B121" s="70" t="s">
        <v>366</v>
      </c>
      <c r="C121" s="70" t="s">
        <v>367</v>
      </c>
      <c r="D121" s="10" t="s">
        <v>47</v>
      </c>
      <c r="E121" s="33">
        <v>3</v>
      </c>
      <c r="F121" s="20" t="str">
        <f t="shared" si="9"/>
        <v/>
      </c>
      <c r="G121" s="20" t="str">
        <f t="shared" si="11"/>
        <v/>
      </c>
      <c r="H121" s="20">
        <f t="shared" si="11"/>
        <v>1</v>
      </c>
      <c r="I121" s="20" t="str">
        <f t="shared" si="11"/>
        <v/>
      </c>
      <c r="J121" s="20" t="str">
        <f t="shared" si="11"/>
        <v/>
      </c>
      <c r="K121" s="20" t="str">
        <f t="shared" si="11"/>
        <v/>
      </c>
      <c r="L121" s="20" t="str">
        <f t="shared" si="11"/>
        <v/>
      </c>
      <c r="M121" s="20" t="str">
        <f t="shared" si="11"/>
        <v/>
      </c>
      <c r="N121" s="20" t="str">
        <f t="shared" si="11"/>
        <v/>
      </c>
      <c r="O121" s="20" t="str">
        <f t="shared" si="11"/>
        <v/>
      </c>
      <c r="P121" s="20" t="str">
        <f t="shared" si="11"/>
        <v/>
      </c>
      <c r="Q121" s="20" t="str">
        <f t="shared" si="11"/>
        <v/>
      </c>
      <c r="R121" s="20" t="str">
        <f t="shared" si="11"/>
        <v/>
      </c>
      <c r="S121" s="20" t="str">
        <f t="shared" si="11"/>
        <v/>
      </c>
      <c r="T121" s="20" t="str">
        <f t="shared" si="11"/>
        <v/>
      </c>
      <c r="U121" s="20" t="str">
        <f t="shared" si="11"/>
        <v/>
      </c>
      <c r="V121" s="32" t="str">
        <f>IF(E121=0,"",INDEX(Gruppe_Raum!$A$1:$B$16,MATCH(E121,Gruppe_Raum!$A$1:$A$16,),2))</f>
        <v>1b, Frau Lenzing</v>
      </c>
    </row>
    <row r="122" spans="1:22" x14ac:dyDescent="0.2">
      <c r="A122" s="17" t="s">
        <v>55</v>
      </c>
      <c r="B122" s="70" t="s">
        <v>368</v>
      </c>
      <c r="C122" s="70" t="s">
        <v>369</v>
      </c>
      <c r="D122" s="10" t="s">
        <v>47</v>
      </c>
      <c r="E122" s="33">
        <v>15</v>
      </c>
      <c r="F122" s="20" t="str">
        <f t="shared" si="9"/>
        <v/>
      </c>
      <c r="G122" s="20" t="str">
        <f t="shared" si="11"/>
        <v/>
      </c>
      <c r="H122" s="20" t="str">
        <f t="shared" si="11"/>
        <v/>
      </c>
      <c r="I122" s="20" t="str">
        <f t="shared" si="11"/>
        <v/>
      </c>
      <c r="J122" s="20" t="str">
        <f t="shared" si="11"/>
        <v/>
      </c>
      <c r="K122" s="20" t="str">
        <f t="shared" si="11"/>
        <v/>
      </c>
      <c r="L122" s="20" t="str">
        <f t="shared" si="11"/>
        <v/>
      </c>
      <c r="M122" s="20" t="str">
        <f t="shared" si="11"/>
        <v/>
      </c>
      <c r="N122" s="20" t="str">
        <f t="shared" si="11"/>
        <v/>
      </c>
      <c r="O122" s="20" t="str">
        <f t="shared" si="11"/>
        <v/>
      </c>
      <c r="P122" s="20" t="str">
        <f t="shared" si="11"/>
        <v/>
      </c>
      <c r="Q122" s="20" t="str">
        <f t="shared" si="11"/>
        <v/>
      </c>
      <c r="R122" s="20" t="str">
        <f t="shared" si="11"/>
        <v/>
      </c>
      <c r="S122" s="20" t="str">
        <f t="shared" si="11"/>
        <v/>
      </c>
      <c r="T122" s="20">
        <f t="shared" si="11"/>
        <v>1</v>
      </c>
      <c r="U122" s="20" t="str">
        <f t="shared" si="11"/>
        <v/>
      </c>
      <c r="V122" s="32" t="str">
        <f>IF(E122=0,"",INDEX(Gruppe_Raum!$A$1:$B$16,MATCH(E122,Gruppe_Raum!$A$1:$A$16,),2))</f>
        <v>4b, Frau Scheiding</v>
      </c>
    </row>
    <row r="123" spans="1:22" x14ac:dyDescent="0.2">
      <c r="A123" s="17" t="s">
        <v>55</v>
      </c>
      <c r="B123" s="70" t="s">
        <v>370</v>
      </c>
      <c r="C123" s="70" t="s">
        <v>371</v>
      </c>
      <c r="D123" s="10" t="s">
        <v>46</v>
      </c>
      <c r="E123" s="33">
        <v>14</v>
      </c>
      <c r="F123" s="20" t="str">
        <f t="shared" si="9"/>
        <v/>
      </c>
      <c r="G123" s="20" t="str">
        <f t="shared" si="11"/>
        <v/>
      </c>
      <c r="H123" s="20" t="str">
        <f t="shared" si="11"/>
        <v/>
      </c>
      <c r="I123" s="20" t="str">
        <f t="shared" si="11"/>
        <v/>
      </c>
      <c r="J123" s="20" t="str">
        <f t="shared" si="11"/>
        <v/>
      </c>
      <c r="K123" s="20" t="str">
        <f t="shared" si="11"/>
        <v/>
      </c>
      <c r="L123" s="20" t="str">
        <f t="shared" si="11"/>
        <v/>
      </c>
      <c r="M123" s="20" t="str">
        <f t="shared" si="11"/>
        <v/>
      </c>
      <c r="N123" s="20" t="str">
        <f t="shared" si="11"/>
        <v/>
      </c>
      <c r="O123" s="20" t="str">
        <f t="shared" si="11"/>
        <v/>
      </c>
      <c r="P123" s="20" t="str">
        <f t="shared" si="11"/>
        <v/>
      </c>
      <c r="Q123" s="20" t="str">
        <f t="shared" si="11"/>
        <v/>
      </c>
      <c r="R123" s="20" t="str">
        <f t="shared" si="11"/>
        <v/>
      </c>
      <c r="S123" s="20">
        <f t="shared" si="11"/>
        <v>1</v>
      </c>
      <c r="T123" s="20" t="str">
        <f t="shared" si="11"/>
        <v/>
      </c>
      <c r="U123" s="20" t="str">
        <f t="shared" si="11"/>
        <v/>
      </c>
      <c r="V123" s="32" t="str">
        <f>IF(E123=0,"",INDEX(Gruppe_Raum!$A$1:$B$16,MATCH(E123,Gruppe_Raum!$A$1:$A$16,),2))</f>
        <v>4a, Herr Ernting</v>
      </c>
    </row>
    <row r="124" spans="1:22" x14ac:dyDescent="0.2">
      <c r="A124" s="17" t="s">
        <v>55</v>
      </c>
      <c r="B124" s="70" t="s">
        <v>245</v>
      </c>
      <c r="C124" s="70" t="s">
        <v>372</v>
      </c>
      <c r="D124" s="10" t="s">
        <v>47</v>
      </c>
      <c r="E124" s="33">
        <v>10</v>
      </c>
      <c r="F124" s="20" t="str">
        <f t="shared" si="9"/>
        <v/>
      </c>
      <c r="G124" s="20" t="str">
        <f t="shared" si="11"/>
        <v/>
      </c>
      <c r="H124" s="20" t="str">
        <f t="shared" si="11"/>
        <v/>
      </c>
      <c r="I124" s="20" t="str">
        <f t="shared" si="11"/>
        <v/>
      </c>
      <c r="J124" s="20" t="str">
        <f t="shared" si="11"/>
        <v/>
      </c>
      <c r="K124" s="20" t="str">
        <f t="shared" si="11"/>
        <v/>
      </c>
      <c r="L124" s="20" t="str">
        <f t="shared" si="11"/>
        <v/>
      </c>
      <c r="M124" s="20" t="str">
        <f t="shared" si="11"/>
        <v/>
      </c>
      <c r="N124" s="20" t="str">
        <f t="shared" si="11"/>
        <v/>
      </c>
      <c r="O124" s="20">
        <f t="shared" si="11"/>
        <v>1</v>
      </c>
      <c r="P124" s="20" t="str">
        <f t="shared" si="11"/>
        <v/>
      </c>
      <c r="Q124" s="20" t="str">
        <f t="shared" si="11"/>
        <v/>
      </c>
      <c r="R124" s="20" t="str">
        <f t="shared" si="11"/>
        <v/>
      </c>
      <c r="S124" s="20" t="str">
        <f t="shared" si="11"/>
        <v/>
      </c>
      <c r="T124" s="20" t="str">
        <f t="shared" si="11"/>
        <v/>
      </c>
      <c r="U124" s="20" t="str">
        <f t="shared" si="11"/>
        <v/>
      </c>
      <c r="V124" s="32" t="str">
        <f>IF(E124=0,"",INDEX(Gruppe_Raum!$A$1:$B$16,MATCH(E124,Gruppe_Raum!$A$1:$A$16,),2))</f>
        <v>3a, Frau Brachet</v>
      </c>
    </row>
    <row r="125" spans="1:22" x14ac:dyDescent="0.2">
      <c r="A125" s="17" t="s">
        <v>55</v>
      </c>
      <c r="B125" s="70" t="s">
        <v>368</v>
      </c>
      <c r="C125" s="70" t="s">
        <v>373</v>
      </c>
      <c r="D125" s="10" t="s">
        <v>46</v>
      </c>
      <c r="E125" s="33">
        <v>4</v>
      </c>
      <c r="F125" s="20" t="str">
        <f t="shared" si="9"/>
        <v/>
      </c>
      <c r="G125" s="20" t="str">
        <f t="shared" si="11"/>
        <v/>
      </c>
      <c r="H125" s="20" t="str">
        <f t="shared" si="11"/>
        <v/>
      </c>
      <c r="I125" s="20">
        <f t="shared" si="11"/>
        <v>1</v>
      </c>
      <c r="J125" s="20" t="str">
        <f t="shared" si="11"/>
        <v/>
      </c>
      <c r="K125" s="20" t="str">
        <f t="shared" si="11"/>
        <v/>
      </c>
      <c r="L125" s="20" t="str">
        <f t="shared" si="11"/>
        <v/>
      </c>
      <c r="M125" s="20" t="str">
        <f t="shared" si="11"/>
        <v/>
      </c>
      <c r="N125" s="20" t="str">
        <f t="shared" si="11"/>
        <v/>
      </c>
      <c r="O125" s="20" t="str">
        <f t="shared" si="11"/>
        <v/>
      </c>
      <c r="P125" s="20" t="str">
        <f t="shared" si="11"/>
        <v/>
      </c>
      <c r="Q125" s="20" t="str">
        <f t="shared" si="11"/>
        <v/>
      </c>
      <c r="R125" s="20" t="str">
        <f t="shared" si="11"/>
        <v/>
      </c>
      <c r="S125" s="20" t="str">
        <f t="shared" si="11"/>
        <v/>
      </c>
      <c r="T125" s="20" t="str">
        <f t="shared" si="11"/>
        <v/>
      </c>
      <c r="U125" s="20" t="str">
        <f t="shared" si="11"/>
        <v/>
      </c>
      <c r="V125" s="32" t="str">
        <f>IF(E125=0,"",INDEX(Gruppe_Raum!$A$1:$B$16,MATCH(E125,Gruppe_Raum!$A$1:$A$16,),2))</f>
        <v>1b, Frau Lenzing</v>
      </c>
    </row>
    <row r="126" spans="1:22" x14ac:dyDescent="0.2">
      <c r="A126" s="17" t="s">
        <v>55</v>
      </c>
      <c r="B126" s="70" t="s">
        <v>374</v>
      </c>
      <c r="C126" s="70" t="s">
        <v>375</v>
      </c>
      <c r="D126" s="10" t="s">
        <v>135</v>
      </c>
      <c r="E126" s="33">
        <v>16</v>
      </c>
      <c r="F126" s="20" t="str">
        <f t="shared" si="9"/>
        <v/>
      </c>
      <c r="G126" s="20" t="str">
        <f t="shared" si="11"/>
        <v/>
      </c>
      <c r="H126" s="20" t="str">
        <f t="shared" si="11"/>
        <v/>
      </c>
      <c r="I126" s="20" t="str">
        <f t="shared" si="11"/>
        <v/>
      </c>
      <c r="J126" s="20" t="str">
        <f t="shared" si="11"/>
        <v/>
      </c>
      <c r="K126" s="20" t="str">
        <f t="shared" si="11"/>
        <v/>
      </c>
      <c r="L126" s="20" t="str">
        <f t="shared" si="11"/>
        <v/>
      </c>
      <c r="M126" s="20" t="str">
        <f t="shared" si="11"/>
        <v/>
      </c>
      <c r="N126" s="20" t="str">
        <f t="shared" si="11"/>
        <v/>
      </c>
      <c r="O126" s="20" t="str">
        <f t="shared" si="11"/>
        <v/>
      </c>
      <c r="P126" s="20" t="str">
        <f t="shared" si="11"/>
        <v/>
      </c>
      <c r="Q126" s="20" t="str">
        <f t="shared" si="11"/>
        <v/>
      </c>
      <c r="R126" s="20" t="str">
        <f t="shared" si="11"/>
        <v/>
      </c>
      <c r="S126" s="20" t="str">
        <f t="shared" si="11"/>
        <v/>
      </c>
      <c r="T126" s="20" t="str">
        <f t="shared" si="11"/>
        <v/>
      </c>
      <c r="U126" s="20">
        <f t="shared" si="11"/>
        <v>1</v>
      </c>
      <c r="V126" s="32" t="str">
        <f>IF(E126=0,"",INDEX(Gruppe_Raum!$A$1:$B$16,MATCH(E126,Gruppe_Raum!$A$1:$A$16,),2))</f>
        <v>4b, Frau Scheiding</v>
      </c>
    </row>
    <row r="127" spans="1:22" x14ac:dyDescent="0.2">
      <c r="A127" s="17" t="s">
        <v>55</v>
      </c>
      <c r="B127" s="70" t="s">
        <v>376</v>
      </c>
      <c r="C127" s="70" t="s">
        <v>377</v>
      </c>
      <c r="D127" s="10" t="s">
        <v>46</v>
      </c>
      <c r="E127" s="33">
        <v>5</v>
      </c>
      <c r="F127" s="20" t="str">
        <f t="shared" si="9"/>
        <v/>
      </c>
      <c r="G127" s="20" t="str">
        <f t="shared" si="11"/>
        <v/>
      </c>
      <c r="H127" s="20" t="str">
        <f t="shared" si="11"/>
        <v/>
      </c>
      <c r="I127" s="20" t="str">
        <f t="shared" si="11"/>
        <v/>
      </c>
      <c r="J127" s="20">
        <f t="shared" si="11"/>
        <v>1</v>
      </c>
      <c r="K127" s="20" t="str">
        <f t="shared" si="11"/>
        <v/>
      </c>
      <c r="L127" s="20" t="str">
        <f t="shared" si="11"/>
        <v/>
      </c>
      <c r="M127" s="20" t="str">
        <f t="shared" si="11"/>
        <v/>
      </c>
      <c r="N127" s="20" t="str">
        <f t="shared" si="11"/>
        <v/>
      </c>
      <c r="O127" s="20" t="str">
        <f t="shared" si="11"/>
        <v/>
      </c>
      <c r="P127" s="20" t="str">
        <f t="shared" si="11"/>
        <v/>
      </c>
      <c r="Q127" s="20" t="str">
        <f t="shared" si="11"/>
        <v/>
      </c>
      <c r="R127" s="20" t="str">
        <f t="shared" si="11"/>
        <v/>
      </c>
      <c r="S127" s="20" t="str">
        <f t="shared" si="11"/>
        <v/>
      </c>
      <c r="T127" s="20" t="str">
        <f t="shared" si="11"/>
        <v/>
      </c>
      <c r="U127" s="20" t="str">
        <f t="shared" si="11"/>
        <v/>
      </c>
      <c r="V127" s="32" t="str">
        <f>IF(E127=0,"",INDEX(Gruppe_Raum!$A$1:$B$16,MATCH(E127,Gruppe_Raum!$A$1:$A$16,),2))</f>
        <v>2a, Frau Oftermond</v>
      </c>
    </row>
    <row r="128" spans="1:22" x14ac:dyDescent="0.2">
      <c r="A128" s="17" t="s">
        <v>55</v>
      </c>
      <c r="B128" s="70" t="s">
        <v>378</v>
      </c>
      <c r="C128" s="70" t="s">
        <v>379</v>
      </c>
      <c r="D128" s="10" t="s">
        <v>47</v>
      </c>
      <c r="E128" s="33">
        <v>2</v>
      </c>
      <c r="F128" s="20" t="str">
        <f t="shared" si="9"/>
        <v/>
      </c>
      <c r="G128" s="20">
        <f t="shared" si="11"/>
        <v>1</v>
      </c>
      <c r="H128" s="20" t="str">
        <f t="shared" si="11"/>
        <v/>
      </c>
      <c r="I128" s="20" t="str">
        <f t="shared" si="11"/>
        <v/>
      </c>
      <c r="J128" s="20" t="str">
        <f t="shared" si="11"/>
        <v/>
      </c>
      <c r="K128" s="20" t="str">
        <f t="shared" si="11"/>
        <v/>
      </c>
      <c r="L128" s="20" t="str">
        <f t="shared" si="11"/>
        <v/>
      </c>
      <c r="M128" s="20" t="str">
        <f t="shared" si="11"/>
        <v/>
      </c>
      <c r="N128" s="20" t="str">
        <f t="shared" si="11"/>
        <v/>
      </c>
      <c r="O128" s="20" t="str">
        <f t="shared" si="11"/>
        <v/>
      </c>
      <c r="P128" s="20" t="str">
        <f t="shared" si="11"/>
        <v/>
      </c>
      <c r="Q128" s="20" t="str">
        <f t="shared" si="11"/>
        <v/>
      </c>
      <c r="R128" s="20" t="str">
        <f t="shared" si="11"/>
        <v/>
      </c>
      <c r="S128" s="20" t="str">
        <f t="shared" si="11"/>
        <v/>
      </c>
      <c r="T128" s="20" t="str">
        <f t="shared" si="11"/>
        <v/>
      </c>
      <c r="U128" s="20" t="str">
        <f t="shared" si="11"/>
        <v/>
      </c>
      <c r="V128" s="32" t="str">
        <f>IF(E128=0,"",INDEX(Gruppe_Raum!$A$1:$B$16,MATCH(E128,Gruppe_Raum!$A$1:$A$16,),2))</f>
        <v>1a, Frau Hornung</v>
      </c>
    </row>
    <row r="129" spans="1:22" x14ac:dyDescent="0.2">
      <c r="A129" s="17" t="s">
        <v>55</v>
      </c>
      <c r="B129" s="70" t="s">
        <v>380</v>
      </c>
      <c r="C129" s="70" t="s">
        <v>381</v>
      </c>
      <c r="D129" s="10" t="s">
        <v>46</v>
      </c>
      <c r="E129" s="33">
        <v>11</v>
      </c>
      <c r="F129" s="20" t="str">
        <f t="shared" si="9"/>
        <v/>
      </c>
      <c r="G129" s="20" t="str">
        <f t="shared" si="11"/>
        <v/>
      </c>
      <c r="H129" s="20" t="str">
        <f t="shared" si="11"/>
        <v/>
      </c>
      <c r="I129" s="20" t="str">
        <f t="shared" si="11"/>
        <v/>
      </c>
      <c r="J129" s="20" t="str">
        <f t="shared" si="11"/>
        <v/>
      </c>
      <c r="K129" s="20" t="str">
        <f t="shared" si="11"/>
        <v/>
      </c>
      <c r="L129" s="20" t="str">
        <f t="shared" si="11"/>
        <v/>
      </c>
      <c r="M129" s="20" t="str">
        <f t="shared" si="11"/>
        <v/>
      </c>
      <c r="N129" s="20" t="str">
        <f t="shared" si="11"/>
        <v/>
      </c>
      <c r="O129" s="20" t="str">
        <f t="shared" si="11"/>
        <v/>
      </c>
      <c r="P129" s="20">
        <f t="shared" si="11"/>
        <v>1</v>
      </c>
      <c r="Q129" s="20" t="str">
        <f t="shared" si="11"/>
        <v/>
      </c>
      <c r="R129" s="20" t="str">
        <f t="shared" si="11"/>
        <v/>
      </c>
      <c r="S129" s="20" t="str">
        <f t="shared" si="11"/>
        <v/>
      </c>
      <c r="T129" s="20" t="str">
        <f t="shared" si="11"/>
        <v/>
      </c>
      <c r="U129" s="20" t="str">
        <f t="shared" si="11"/>
        <v/>
      </c>
      <c r="V129" s="32" t="str">
        <f>IF(E129=0,"",INDEX(Gruppe_Raum!$A$1:$B$16,MATCH(E129,Gruppe_Raum!$A$1:$A$16,),2))</f>
        <v>3b, Frau Heuert</v>
      </c>
    </row>
    <row r="130" spans="1:22" x14ac:dyDescent="0.2">
      <c r="A130" s="17" t="s">
        <v>55</v>
      </c>
      <c r="B130" s="71" t="s">
        <v>382</v>
      </c>
      <c r="C130" s="70" t="s">
        <v>383</v>
      </c>
      <c r="D130" s="10" t="s">
        <v>47</v>
      </c>
      <c r="E130" s="33">
        <v>7</v>
      </c>
      <c r="F130" s="20" t="str">
        <f t="shared" si="9"/>
        <v/>
      </c>
      <c r="G130" s="20" t="str">
        <f t="shared" si="11"/>
        <v/>
      </c>
      <c r="H130" s="20" t="str">
        <f t="shared" si="11"/>
        <v/>
      </c>
      <c r="I130" s="20" t="str">
        <f t="shared" si="11"/>
        <v/>
      </c>
      <c r="J130" s="20" t="str">
        <f t="shared" si="11"/>
        <v/>
      </c>
      <c r="K130" s="20" t="str">
        <f t="shared" si="11"/>
        <v/>
      </c>
      <c r="L130" s="20">
        <f t="shared" si="11"/>
        <v>1</v>
      </c>
      <c r="M130" s="20" t="str">
        <f t="shared" si="11"/>
        <v/>
      </c>
      <c r="N130" s="20" t="str">
        <f t="shared" si="11"/>
        <v/>
      </c>
      <c r="O130" s="20" t="str">
        <f t="shared" si="11"/>
        <v/>
      </c>
      <c r="P130" s="20" t="str">
        <f t="shared" si="11"/>
        <v/>
      </c>
      <c r="Q130" s="20" t="str">
        <f t="shared" si="11"/>
        <v/>
      </c>
      <c r="R130" s="20" t="str">
        <f t="shared" si="11"/>
        <v/>
      </c>
      <c r="S130" s="20" t="str">
        <f t="shared" si="11"/>
        <v/>
      </c>
      <c r="T130" s="20" t="str">
        <f t="shared" si="11"/>
        <v/>
      </c>
      <c r="U130" s="20" t="str">
        <f t="shared" si="11"/>
        <v/>
      </c>
      <c r="V130" s="32" t="str">
        <f>IF(E130=0,"",INDEX(Gruppe_Raum!$A$1:$B$16,MATCH(E130,Gruppe_Raum!$A$1:$A$16,),2))</f>
        <v>2b, Frau Wonnemond</v>
      </c>
    </row>
    <row r="131" spans="1:22" x14ac:dyDescent="0.2">
      <c r="A131" s="17" t="s">
        <v>55</v>
      </c>
      <c r="B131" s="70" t="s">
        <v>384</v>
      </c>
      <c r="C131" s="70" t="s">
        <v>385</v>
      </c>
      <c r="D131" s="10" t="s">
        <v>46</v>
      </c>
      <c r="E131" s="33">
        <v>10</v>
      </c>
      <c r="F131" s="20" t="str">
        <f t="shared" si="9"/>
        <v/>
      </c>
      <c r="G131" s="20" t="str">
        <f t="shared" si="11"/>
        <v/>
      </c>
      <c r="H131" s="20" t="str">
        <f t="shared" si="11"/>
        <v/>
      </c>
      <c r="I131" s="20" t="str">
        <f t="shared" si="11"/>
        <v/>
      </c>
      <c r="J131" s="20" t="str">
        <f t="shared" si="11"/>
        <v/>
      </c>
      <c r="K131" s="20" t="str">
        <f t="shared" si="11"/>
        <v/>
      </c>
      <c r="L131" s="20" t="str">
        <f t="shared" si="11"/>
        <v/>
      </c>
      <c r="M131" s="20" t="str">
        <f t="shared" si="11"/>
        <v/>
      </c>
      <c r="N131" s="20" t="str">
        <f t="shared" si="11"/>
        <v/>
      </c>
      <c r="O131" s="20">
        <f t="shared" si="11"/>
        <v>1</v>
      </c>
      <c r="P131" s="20" t="str">
        <f t="shared" si="11"/>
        <v/>
      </c>
      <c r="Q131" s="20" t="str">
        <f t="shared" si="11"/>
        <v/>
      </c>
      <c r="R131" s="20" t="str">
        <f t="shared" si="11"/>
        <v/>
      </c>
      <c r="S131" s="20" t="str">
        <f t="shared" si="11"/>
        <v/>
      </c>
      <c r="T131" s="20" t="str">
        <f t="shared" si="11"/>
        <v/>
      </c>
      <c r="U131" s="20" t="str">
        <f t="shared" si="11"/>
        <v/>
      </c>
      <c r="V131" s="32" t="str">
        <f>IF(E131=0,"",INDEX(Gruppe_Raum!$A$1:$B$16,MATCH(E131,Gruppe_Raum!$A$1:$A$16,),2))</f>
        <v>3a, Frau Brachet</v>
      </c>
    </row>
    <row r="132" spans="1:22" x14ac:dyDescent="0.2">
      <c r="A132" s="17" t="s">
        <v>55</v>
      </c>
      <c r="B132" s="70" t="s">
        <v>386</v>
      </c>
      <c r="C132" s="70" t="s">
        <v>387</v>
      </c>
      <c r="D132" s="10" t="s">
        <v>47</v>
      </c>
      <c r="E132" s="33">
        <v>13</v>
      </c>
      <c r="F132" s="20" t="str">
        <f t="shared" si="9"/>
        <v/>
      </c>
      <c r="G132" s="20" t="str">
        <f t="shared" si="11"/>
        <v/>
      </c>
      <c r="H132" s="20" t="str">
        <f t="shared" si="11"/>
        <v/>
      </c>
      <c r="I132" s="20" t="str">
        <f t="shared" si="11"/>
        <v/>
      </c>
      <c r="J132" s="20" t="str">
        <f t="shared" si="11"/>
        <v/>
      </c>
      <c r="K132" s="20" t="str">
        <f t="shared" si="11"/>
        <v/>
      </c>
      <c r="L132" s="20" t="str">
        <f t="shared" si="11"/>
        <v/>
      </c>
      <c r="M132" s="20" t="str">
        <f t="shared" si="11"/>
        <v/>
      </c>
      <c r="N132" s="20" t="str">
        <f t="shared" si="11"/>
        <v/>
      </c>
      <c r="O132" s="20" t="str">
        <f t="shared" si="11"/>
        <v/>
      </c>
      <c r="P132" s="20" t="str">
        <f t="shared" si="11"/>
        <v/>
      </c>
      <c r="Q132" s="20" t="str">
        <f t="shared" si="11"/>
        <v/>
      </c>
      <c r="R132" s="20">
        <f t="shared" si="11"/>
        <v>1</v>
      </c>
      <c r="S132" s="20" t="str">
        <f t="shared" si="11"/>
        <v/>
      </c>
      <c r="T132" s="20" t="str">
        <f t="shared" si="11"/>
        <v/>
      </c>
      <c r="U132" s="20" t="str">
        <f t="shared" si="11"/>
        <v/>
      </c>
      <c r="V132" s="32" t="str">
        <f>IF(E132=0,"",INDEX(Gruppe_Raum!$A$1:$B$16,MATCH(E132,Gruppe_Raum!$A$1:$A$16,),2))</f>
        <v>4a, Herr Ernting</v>
      </c>
    </row>
    <row r="133" spans="1:22" x14ac:dyDescent="0.2">
      <c r="A133" s="17" t="s">
        <v>55</v>
      </c>
      <c r="B133" s="70" t="s">
        <v>388</v>
      </c>
      <c r="C133" s="70" t="s">
        <v>389</v>
      </c>
      <c r="D133" s="10" t="s">
        <v>47</v>
      </c>
      <c r="E133" s="33">
        <v>12</v>
      </c>
      <c r="F133" s="20" t="str">
        <f t="shared" si="9"/>
        <v/>
      </c>
      <c r="G133" s="20" t="str">
        <f t="shared" si="11"/>
        <v/>
      </c>
      <c r="H133" s="20" t="str">
        <f t="shared" si="11"/>
        <v/>
      </c>
      <c r="I133" s="20" t="str">
        <f t="shared" si="11"/>
        <v/>
      </c>
      <c r="J133" s="20" t="str">
        <f t="shared" si="11"/>
        <v/>
      </c>
      <c r="K133" s="20" t="str">
        <f t="shared" si="11"/>
        <v/>
      </c>
      <c r="L133" s="20" t="str">
        <f t="shared" si="11"/>
        <v/>
      </c>
      <c r="M133" s="20" t="str">
        <f t="shared" si="11"/>
        <v/>
      </c>
      <c r="N133" s="20" t="str">
        <f t="shared" si="11"/>
        <v/>
      </c>
      <c r="O133" s="20" t="str">
        <f t="shared" si="11"/>
        <v/>
      </c>
      <c r="P133" s="20" t="str">
        <f t="shared" si="11"/>
        <v/>
      </c>
      <c r="Q133" s="20">
        <f t="shared" si="11"/>
        <v>1</v>
      </c>
      <c r="R133" s="20" t="str">
        <f t="shared" si="11"/>
        <v/>
      </c>
      <c r="S133" s="20" t="str">
        <f t="shared" si="11"/>
        <v/>
      </c>
      <c r="T133" s="20" t="str">
        <f t="shared" si="11"/>
        <v/>
      </c>
      <c r="U133" s="20" t="str">
        <f t="shared" si="11"/>
        <v/>
      </c>
      <c r="V133" s="32" t="str">
        <f>IF(E133=0,"",INDEX(Gruppe_Raum!$A$1:$B$16,MATCH(E133,Gruppe_Raum!$A$1:$A$16,),2))</f>
        <v>3b, Frau Heuert</v>
      </c>
    </row>
    <row r="134" spans="1:22" x14ac:dyDescent="0.2">
      <c r="A134" s="17" t="s">
        <v>55</v>
      </c>
      <c r="B134" s="70" t="s">
        <v>390</v>
      </c>
      <c r="C134" s="70" t="s">
        <v>391</v>
      </c>
      <c r="D134" s="10" t="s">
        <v>47</v>
      </c>
      <c r="E134" s="33">
        <v>1</v>
      </c>
      <c r="F134" s="20">
        <f t="shared" si="9"/>
        <v>1</v>
      </c>
      <c r="G134" s="20" t="str">
        <f t="shared" si="11"/>
        <v/>
      </c>
      <c r="H134" s="20" t="str">
        <f t="shared" si="11"/>
        <v/>
      </c>
      <c r="I134" s="20" t="str">
        <f t="shared" si="11"/>
        <v/>
      </c>
      <c r="J134" s="20" t="str">
        <f t="shared" si="11"/>
        <v/>
      </c>
      <c r="K134" s="20" t="str">
        <f t="shared" si="11"/>
        <v/>
      </c>
      <c r="L134" s="20" t="str">
        <f t="shared" si="11"/>
        <v/>
      </c>
      <c r="M134" s="20" t="str">
        <f t="shared" si="11"/>
        <v/>
      </c>
      <c r="N134" s="20" t="str">
        <f t="shared" si="11"/>
        <v/>
      </c>
      <c r="O134" s="20" t="str">
        <f t="shared" si="11"/>
        <v/>
      </c>
      <c r="P134" s="20" t="str">
        <f t="shared" si="11"/>
        <v/>
      </c>
      <c r="Q134" s="20" t="str">
        <f t="shared" si="11"/>
        <v/>
      </c>
      <c r="R134" s="20" t="str">
        <f t="shared" si="11"/>
        <v/>
      </c>
      <c r="S134" s="20" t="str">
        <f t="shared" si="11"/>
        <v/>
      </c>
      <c r="T134" s="20" t="str">
        <f t="shared" si="11"/>
        <v/>
      </c>
      <c r="U134" s="20" t="str">
        <f t="shared" si="11"/>
        <v/>
      </c>
      <c r="V134" s="32" t="str">
        <f>IF(E134=0,"",INDEX(Gruppe_Raum!$A$1:$B$16,MATCH(E134,Gruppe_Raum!$A$1:$A$16,),2))</f>
        <v>1a, Frau Hornung</v>
      </c>
    </row>
    <row r="135" spans="1:22" x14ac:dyDescent="0.2">
      <c r="A135" s="17" t="s">
        <v>55</v>
      </c>
      <c r="B135" s="70" t="s">
        <v>392</v>
      </c>
      <c r="C135" s="70" t="s">
        <v>393</v>
      </c>
      <c r="D135" s="10" t="s">
        <v>47</v>
      </c>
      <c r="E135" s="33">
        <v>4</v>
      </c>
      <c r="F135" s="20" t="str">
        <f t="shared" si="9"/>
        <v/>
      </c>
      <c r="G135" s="20" t="str">
        <f t="shared" si="11"/>
        <v/>
      </c>
      <c r="H135" s="20" t="str">
        <f t="shared" si="11"/>
        <v/>
      </c>
      <c r="I135" s="20">
        <f t="shared" si="11"/>
        <v>1</v>
      </c>
      <c r="J135" s="20" t="str">
        <f t="shared" si="11"/>
        <v/>
      </c>
      <c r="K135" s="20" t="str">
        <f t="shared" si="11"/>
        <v/>
      </c>
      <c r="L135" s="20" t="str">
        <f t="shared" si="11"/>
        <v/>
      </c>
      <c r="M135" s="20" t="str">
        <f t="shared" si="11"/>
        <v/>
      </c>
      <c r="N135" s="20" t="str">
        <f t="shared" si="11"/>
        <v/>
      </c>
      <c r="O135" s="20" t="str">
        <f t="shared" si="11"/>
        <v/>
      </c>
      <c r="P135" s="20" t="str">
        <f t="shared" si="11"/>
        <v/>
      </c>
      <c r="Q135" s="20" t="str">
        <f t="shared" si="11"/>
        <v/>
      </c>
      <c r="R135" s="20" t="str">
        <f t="shared" si="11"/>
        <v/>
      </c>
      <c r="S135" s="20" t="str">
        <f t="shared" si="11"/>
        <v/>
      </c>
      <c r="T135" s="20" t="str">
        <f t="shared" si="11"/>
        <v/>
      </c>
      <c r="U135" s="20" t="str">
        <f t="shared" si="11"/>
        <v/>
      </c>
      <c r="V135" s="32" t="str">
        <f>IF(E135=0,"",INDEX(Gruppe_Raum!$A$1:$B$16,MATCH(E135,Gruppe_Raum!$A$1:$A$16,),2))</f>
        <v>1b, Frau Lenzing</v>
      </c>
    </row>
    <row r="136" spans="1:22" x14ac:dyDescent="0.2">
      <c r="A136" s="17" t="s">
        <v>56</v>
      </c>
      <c r="B136" s="70" t="s">
        <v>394</v>
      </c>
      <c r="C136" s="70" t="s">
        <v>395</v>
      </c>
      <c r="D136" s="10" t="s">
        <v>45</v>
      </c>
      <c r="E136" s="33">
        <v>7</v>
      </c>
      <c r="F136" s="20" t="str">
        <f t="shared" si="9"/>
        <v/>
      </c>
      <c r="G136" s="20" t="str">
        <f t="shared" si="11"/>
        <v/>
      </c>
      <c r="H136" s="20" t="str">
        <f t="shared" si="11"/>
        <v/>
      </c>
      <c r="I136" s="20" t="str">
        <f t="shared" ref="G136:U152" si="12">IF($E136=I$5,1,"")</f>
        <v/>
      </c>
      <c r="J136" s="20" t="str">
        <f t="shared" si="12"/>
        <v/>
      </c>
      <c r="K136" s="20" t="str">
        <f t="shared" si="12"/>
        <v/>
      </c>
      <c r="L136" s="20">
        <f t="shared" si="12"/>
        <v>1</v>
      </c>
      <c r="M136" s="20" t="str">
        <f t="shared" si="12"/>
        <v/>
      </c>
      <c r="N136" s="20" t="str">
        <f t="shared" si="12"/>
        <v/>
      </c>
      <c r="O136" s="20" t="str">
        <f t="shared" si="12"/>
        <v/>
      </c>
      <c r="P136" s="20" t="str">
        <f t="shared" si="12"/>
        <v/>
      </c>
      <c r="Q136" s="20" t="str">
        <f t="shared" si="12"/>
        <v/>
      </c>
      <c r="R136" s="20" t="str">
        <f t="shared" si="12"/>
        <v/>
      </c>
      <c r="S136" s="20" t="str">
        <f t="shared" si="12"/>
        <v/>
      </c>
      <c r="T136" s="20" t="str">
        <f t="shared" si="12"/>
        <v/>
      </c>
      <c r="U136" s="20" t="str">
        <f t="shared" si="12"/>
        <v/>
      </c>
      <c r="V136" s="32" t="str">
        <f>IF(E136=0,"",INDEX(Gruppe_Raum!$A$1:$B$16,MATCH(E136,Gruppe_Raum!$A$1:$A$16,),2))</f>
        <v>2b, Frau Wonnemond</v>
      </c>
    </row>
    <row r="137" spans="1:22" x14ac:dyDescent="0.2">
      <c r="A137" s="17" t="s">
        <v>56</v>
      </c>
      <c r="B137" s="70" t="s">
        <v>396</v>
      </c>
      <c r="C137" s="70" t="s">
        <v>397</v>
      </c>
      <c r="D137" s="10" t="s">
        <v>41</v>
      </c>
      <c r="E137" s="33">
        <v>13</v>
      </c>
      <c r="F137" s="20" t="str">
        <f t="shared" si="9"/>
        <v/>
      </c>
      <c r="G137" s="20" t="str">
        <f t="shared" si="12"/>
        <v/>
      </c>
      <c r="H137" s="20" t="str">
        <f t="shared" si="12"/>
        <v/>
      </c>
      <c r="I137" s="20" t="str">
        <f t="shared" si="12"/>
        <v/>
      </c>
      <c r="J137" s="20" t="str">
        <f t="shared" si="12"/>
        <v/>
      </c>
      <c r="K137" s="20" t="str">
        <f t="shared" si="12"/>
        <v/>
      </c>
      <c r="L137" s="20" t="str">
        <f t="shared" si="12"/>
        <v/>
      </c>
      <c r="M137" s="20" t="str">
        <f t="shared" si="12"/>
        <v/>
      </c>
      <c r="N137" s="20" t="str">
        <f t="shared" si="12"/>
        <v/>
      </c>
      <c r="O137" s="20" t="str">
        <f t="shared" si="12"/>
        <v/>
      </c>
      <c r="P137" s="20" t="str">
        <f t="shared" si="12"/>
        <v/>
      </c>
      <c r="Q137" s="20" t="str">
        <f t="shared" si="12"/>
        <v/>
      </c>
      <c r="R137" s="20">
        <f t="shared" si="12"/>
        <v>1</v>
      </c>
      <c r="S137" s="20" t="str">
        <f t="shared" si="12"/>
        <v/>
      </c>
      <c r="T137" s="20" t="str">
        <f t="shared" si="12"/>
        <v/>
      </c>
      <c r="U137" s="20" t="str">
        <f t="shared" si="12"/>
        <v/>
      </c>
      <c r="V137" s="32" t="str">
        <f>IF(E137=0,"",INDEX(Gruppe_Raum!$A$1:$B$16,MATCH(E137,Gruppe_Raum!$A$1:$A$16,),2))</f>
        <v>4a, Herr Ernting</v>
      </c>
    </row>
    <row r="138" spans="1:22" x14ac:dyDescent="0.2">
      <c r="A138" s="17" t="s">
        <v>56</v>
      </c>
      <c r="B138" s="70" t="s">
        <v>398</v>
      </c>
      <c r="C138" s="70" t="s">
        <v>268</v>
      </c>
      <c r="D138" s="10" t="s">
        <v>41</v>
      </c>
      <c r="E138" s="33">
        <v>15</v>
      </c>
      <c r="F138" s="20" t="str">
        <f t="shared" si="9"/>
        <v/>
      </c>
      <c r="G138" s="20" t="str">
        <f t="shared" si="12"/>
        <v/>
      </c>
      <c r="H138" s="20" t="str">
        <f t="shared" si="12"/>
        <v/>
      </c>
      <c r="I138" s="20" t="str">
        <f t="shared" si="12"/>
        <v/>
      </c>
      <c r="J138" s="20" t="str">
        <f t="shared" si="12"/>
        <v/>
      </c>
      <c r="K138" s="20" t="str">
        <f t="shared" si="12"/>
        <v/>
      </c>
      <c r="L138" s="20" t="str">
        <f t="shared" si="12"/>
        <v/>
      </c>
      <c r="M138" s="20" t="str">
        <f t="shared" si="12"/>
        <v/>
      </c>
      <c r="N138" s="20" t="str">
        <f t="shared" si="12"/>
        <v/>
      </c>
      <c r="O138" s="20" t="str">
        <f t="shared" si="12"/>
        <v/>
      </c>
      <c r="P138" s="20" t="str">
        <f t="shared" si="12"/>
        <v/>
      </c>
      <c r="Q138" s="20" t="str">
        <f t="shared" si="12"/>
        <v/>
      </c>
      <c r="R138" s="20" t="str">
        <f t="shared" si="12"/>
        <v/>
      </c>
      <c r="S138" s="20" t="str">
        <f t="shared" si="12"/>
        <v/>
      </c>
      <c r="T138" s="20">
        <f t="shared" si="12"/>
        <v>1</v>
      </c>
      <c r="U138" s="20" t="str">
        <f t="shared" si="12"/>
        <v/>
      </c>
      <c r="V138" s="32" t="str">
        <f>IF(E138=0,"",INDEX(Gruppe_Raum!$A$1:$B$16,MATCH(E138,Gruppe_Raum!$A$1:$A$16,),2))</f>
        <v>4b, Frau Scheiding</v>
      </c>
    </row>
    <row r="139" spans="1:22" x14ac:dyDescent="0.2">
      <c r="A139" s="17" t="s">
        <v>56</v>
      </c>
      <c r="B139" s="70" t="s">
        <v>399</v>
      </c>
      <c r="C139" s="70" t="s">
        <v>292</v>
      </c>
      <c r="D139" s="10" t="s">
        <v>41</v>
      </c>
      <c r="E139" s="33">
        <v>6</v>
      </c>
      <c r="F139" s="20" t="str">
        <f t="shared" si="9"/>
        <v/>
      </c>
      <c r="G139" s="20" t="str">
        <f t="shared" si="12"/>
        <v/>
      </c>
      <c r="H139" s="20" t="str">
        <f t="shared" si="12"/>
        <v/>
      </c>
      <c r="I139" s="20" t="str">
        <f t="shared" si="12"/>
        <v/>
      </c>
      <c r="J139" s="20" t="str">
        <f t="shared" si="12"/>
        <v/>
      </c>
      <c r="K139" s="20">
        <f t="shared" si="12"/>
        <v>1</v>
      </c>
      <c r="L139" s="20" t="str">
        <f t="shared" si="12"/>
        <v/>
      </c>
      <c r="M139" s="20" t="str">
        <f t="shared" si="12"/>
        <v/>
      </c>
      <c r="N139" s="20" t="str">
        <f t="shared" si="12"/>
        <v/>
      </c>
      <c r="O139" s="20" t="str">
        <f t="shared" si="12"/>
        <v/>
      </c>
      <c r="P139" s="20" t="str">
        <f t="shared" si="12"/>
        <v/>
      </c>
      <c r="Q139" s="20" t="str">
        <f t="shared" si="12"/>
        <v/>
      </c>
      <c r="R139" s="20" t="str">
        <f t="shared" si="12"/>
        <v/>
      </c>
      <c r="S139" s="20" t="str">
        <f t="shared" si="12"/>
        <v/>
      </c>
      <c r="T139" s="20" t="str">
        <f t="shared" si="12"/>
        <v/>
      </c>
      <c r="U139" s="20" t="str">
        <f t="shared" si="12"/>
        <v/>
      </c>
      <c r="V139" s="32" t="str">
        <f>IF(E139=0,"",INDEX(Gruppe_Raum!$A$1:$B$16,MATCH(E139,Gruppe_Raum!$A$1:$A$16,),2))</f>
        <v>2a, Frau Oftermond</v>
      </c>
    </row>
    <row r="140" spans="1:22" x14ac:dyDescent="0.2">
      <c r="A140" s="17" t="s">
        <v>56</v>
      </c>
      <c r="B140" s="70" t="s">
        <v>400</v>
      </c>
      <c r="C140" s="70" t="s">
        <v>401</v>
      </c>
      <c r="D140" s="10" t="s">
        <v>41</v>
      </c>
      <c r="E140" s="33">
        <v>2</v>
      </c>
      <c r="F140" s="20" t="str">
        <f t="shared" si="9"/>
        <v/>
      </c>
      <c r="G140" s="20">
        <f t="shared" si="12"/>
        <v>1</v>
      </c>
      <c r="H140" s="20" t="str">
        <f t="shared" si="12"/>
        <v/>
      </c>
      <c r="I140" s="20" t="str">
        <f t="shared" si="12"/>
        <v/>
      </c>
      <c r="J140" s="20" t="str">
        <f t="shared" si="12"/>
        <v/>
      </c>
      <c r="K140" s="20" t="str">
        <f t="shared" si="12"/>
        <v/>
      </c>
      <c r="L140" s="20" t="str">
        <f t="shared" si="12"/>
        <v/>
      </c>
      <c r="M140" s="20" t="str">
        <f t="shared" si="12"/>
        <v/>
      </c>
      <c r="N140" s="20" t="str">
        <f t="shared" si="12"/>
        <v/>
      </c>
      <c r="O140" s="20" t="str">
        <f t="shared" si="12"/>
        <v/>
      </c>
      <c r="P140" s="20" t="str">
        <f t="shared" si="12"/>
        <v/>
      </c>
      <c r="Q140" s="20" t="str">
        <f t="shared" si="12"/>
        <v/>
      </c>
      <c r="R140" s="20" t="str">
        <f t="shared" si="12"/>
        <v/>
      </c>
      <c r="S140" s="20" t="str">
        <f t="shared" si="12"/>
        <v/>
      </c>
      <c r="T140" s="20" t="str">
        <f t="shared" si="12"/>
        <v/>
      </c>
      <c r="U140" s="20" t="str">
        <f t="shared" si="12"/>
        <v/>
      </c>
      <c r="V140" s="32" t="str">
        <f>IF(E140=0,"",INDEX(Gruppe_Raum!$A$1:$B$16,MATCH(E140,Gruppe_Raum!$A$1:$A$16,),2))</f>
        <v>1a, Frau Hornung</v>
      </c>
    </row>
    <row r="141" spans="1:22" x14ac:dyDescent="0.2">
      <c r="A141" s="17" t="s">
        <v>56</v>
      </c>
      <c r="B141" s="70" t="s">
        <v>402</v>
      </c>
      <c r="C141" s="70" t="s">
        <v>268</v>
      </c>
      <c r="D141" s="10" t="s">
        <v>41</v>
      </c>
      <c r="E141" s="33">
        <v>1</v>
      </c>
      <c r="F141" s="20">
        <f t="shared" si="9"/>
        <v>1</v>
      </c>
      <c r="G141" s="20" t="str">
        <f t="shared" si="12"/>
        <v/>
      </c>
      <c r="H141" s="20" t="str">
        <f t="shared" si="12"/>
        <v/>
      </c>
      <c r="I141" s="20" t="str">
        <f t="shared" si="12"/>
        <v/>
      </c>
      <c r="J141" s="20" t="str">
        <f t="shared" si="12"/>
        <v/>
      </c>
      <c r="K141" s="20" t="str">
        <f t="shared" si="12"/>
        <v/>
      </c>
      <c r="L141" s="20" t="str">
        <f t="shared" si="12"/>
        <v/>
      </c>
      <c r="M141" s="20" t="str">
        <f t="shared" si="12"/>
        <v/>
      </c>
      <c r="N141" s="20" t="str">
        <f t="shared" si="12"/>
        <v/>
      </c>
      <c r="O141" s="20" t="str">
        <f t="shared" si="12"/>
        <v/>
      </c>
      <c r="P141" s="20" t="str">
        <f t="shared" si="12"/>
        <v/>
      </c>
      <c r="Q141" s="20" t="str">
        <f t="shared" si="12"/>
        <v/>
      </c>
      <c r="R141" s="20" t="str">
        <f t="shared" si="12"/>
        <v/>
      </c>
      <c r="S141" s="20" t="str">
        <f t="shared" si="12"/>
        <v/>
      </c>
      <c r="T141" s="20" t="str">
        <f t="shared" si="12"/>
        <v/>
      </c>
      <c r="U141" s="20" t="str">
        <f t="shared" si="12"/>
        <v/>
      </c>
      <c r="V141" s="32" t="str">
        <f>IF(E141=0,"",INDEX(Gruppe_Raum!$A$1:$B$16,MATCH(E141,Gruppe_Raum!$A$1:$A$16,),2))</f>
        <v>1a, Frau Hornung</v>
      </c>
    </row>
    <row r="142" spans="1:22" x14ac:dyDescent="0.2">
      <c r="A142" s="17" t="s">
        <v>56</v>
      </c>
      <c r="B142" s="70" t="s">
        <v>403</v>
      </c>
      <c r="C142" s="70" t="s">
        <v>404</v>
      </c>
      <c r="D142" s="10" t="s">
        <v>45</v>
      </c>
      <c r="E142" s="33">
        <v>10</v>
      </c>
      <c r="F142" s="20" t="str">
        <f t="shared" si="9"/>
        <v/>
      </c>
      <c r="G142" s="20" t="str">
        <f t="shared" si="12"/>
        <v/>
      </c>
      <c r="H142" s="20" t="str">
        <f t="shared" si="12"/>
        <v/>
      </c>
      <c r="I142" s="20" t="str">
        <f t="shared" si="12"/>
        <v/>
      </c>
      <c r="J142" s="20" t="str">
        <f t="shared" si="12"/>
        <v/>
      </c>
      <c r="K142" s="20" t="str">
        <f t="shared" si="12"/>
        <v/>
      </c>
      <c r="L142" s="20" t="str">
        <f t="shared" si="12"/>
        <v/>
      </c>
      <c r="M142" s="20" t="str">
        <f t="shared" si="12"/>
        <v/>
      </c>
      <c r="N142" s="20" t="str">
        <f t="shared" si="12"/>
        <v/>
      </c>
      <c r="O142" s="20">
        <f t="shared" si="12"/>
        <v>1</v>
      </c>
      <c r="P142" s="20" t="str">
        <f t="shared" si="12"/>
        <v/>
      </c>
      <c r="Q142" s="20" t="str">
        <f t="shared" si="12"/>
        <v/>
      </c>
      <c r="R142" s="20" t="str">
        <f t="shared" si="12"/>
        <v/>
      </c>
      <c r="S142" s="20" t="str">
        <f t="shared" si="12"/>
        <v/>
      </c>
      <c r="T142" s="20" t="str">
        <f t="shared" si="12"/>
        <v/>
      </c>
      <c r="U142" s="20" t="str">
        <f t="shared" si="12"/>
        <v/>
      </c>
      <c r="V142" s="32" t="str">
        <f>IF(E142=0,"",INDEX(Gruppe_Raum!$A$1:$B$16,MATCH(E142,Gruppe_Raum!$A$1:$A$16,),2))</f>
        <v>3a, Frau Brachet</v>
      </c>
    </row>
    <row r="143" spans="1:22" x14ac:dyDescent="0.2">
      <c r="A143" s="17" t="s">
        <v>56</v>
      </c>
      <c r="B143" s="70" t="s">
        <v>405</v>
      </c>
      <c r="C143" s="70" t="s">
        <v>406</v>
      </c>
      <c r="D143" s="10" t="s">
        <v>41</v>
      </c>
      <c r="E143" s="33">
        <v>9</v>
      </c>
      <c r="F143" s="20" t="str">
        <f t="shared" si="9"/>
        <v/>
      </c>
      <c r="G143" s="20" t="str">
        <f t="shared" si="12"/>
        <v/>
      </c>
      <c r="H143" s="20" t="str">
        <f t="shared" si="12"/>
        <v/>
      </c>
      <c r="I143" s="20" t="str">
        <f t="shared" si="12"/>
        <v/>
      </c>
      <c r="J143" s="20" t="str">
        <f t="shared" si="12"/>
        <v/>
      </c>
      <c r="K143" s="20" t="str">
        <f t="shared" si="12"/>
        <v/>
      </c>
      <c r="L143" s="20" t="str">
        <f t="shared" si="12"/>
        <v/>
      </c>
      <c r="M143" s="20" t="str">
        <f t="shared" si="12"/>
        <v/>
      </c>
      <c r="N143" s="20">
        <f t="shared" si="12"/>
        <v>1</v>
      </c>
      <c r="O143" s="20" t="str">
        <f t="shared" si="12"/>
        <v/>
      </c>
      <c r="P143" s="20" t="str">
        <f t="shared" si="12"/>
        <v/>
      </c>
      <c r="Q143" s="20" t="str">
        <f t="shared" si="12"/>
        <v/>
      </c>
      <c r="R143" s="20" t="str">
        <f t="shared" si="12"/>
        <v/>
      </c>
      <c r="S143" s="20" t="str">
        <f t="shared" si="12"/>
        <v/>
      </c>
      <c r="T143" s="20" t="str">
        <f t="shared" si="12"/>
        <v/>
      </c>
      <c r="U143" s="20" t="str">
        <f t="shared" si="12"/>
        <v/>
      </c>
      <c r="V143" s="32" t="str">
        <f>IF(E143=0,"",INDEX(Gruppe_Raum!$A$1:$B$16,MATCH(E143,Gruppe_Raum!$A$1:$A$16,),2))</f>
        <v>3a, Frau Brachet</v>
      </c>
    </row>
    <row r="144" spans="1:22" x14ac:dyDescent="0.2">
      <c r="A144" s="17" t="s">
        <v>56</v>
      </c>
      <c r="B144" s="70" t="s">
        <v>407</v>
      </c>
      <c r="C144" s="70" t="s">
        <v>337</v>
      </c>
      <c r="D144" s="10" t="s">
        <v>45</v>
      </c>
      <c r="E144" s="33">
        <v>16</v>
      </c>
      <c r="F144" s="20" t="str">
        <f t="shared" si="9"/>
        <v/>
      </c>
      <c r="G144" s="20" t="str">
        <f t="shared" si="12"/>
        <v/>
      </c>
      <c r="H144" s="20" t="str">
        <f t="shared" si="12"/>
        <v/>
      </c>
      <c r="I144" s="20" t="str">
        <f t="shared" si="12"/>
        <v/>
      </c>
      <c r="J144" s="20" t="str">
        <f t="shared" si="12"/>
        <v/>
      </c>
      <c r="K144" s="20" t="str">
        <f t="shared" si="12"/>
        <v/>
      </c>
      <c r="L144" s="20" t="str">
        <f t="shared" si="12"/>
        <v/>
      </c>
      <c r="M144" s="20" t="str">
        <f t="shared" si="12"/>
        <v/>
      </c>
      <c r="N144" s="20" t="str">
        <f t="shared" si="12"/>
        <v/>
      </c>
      <c r="O144" s="20" t="str">
        <f t="shared" si="12"/>
        <v/>
      </c>
      <c r="P144" s="20" t="str">
        <f t="shared" si="12"/>
        <v/>
      </c>
      <c r="Q144" s="20" t="str">
        <f t="shared" si="12"/>
        <v/>
      </c>
      <c r="R144" s="20" t="str">
        <f t="shared" si="12"/>
        <v/>
      </c>
      <c r="S144" s="20" t="str">
        <f t="shared" si="12"/>
        <v/>
      </c>
      <c r="T144" s="20" t="str">
        <f t="shared" si="12"/>
        <v/>
      </c>
      <c r="U144" s="20">
        <f t="shared" si="12"/>
        <v>1</v>
      </c>
      <c r="V144" s="32" t="str">
        <f>IF(E144=0,"",INDEX(Gruppe_Raum!$A$1:$B$16,MATCH(E144,Gruppe_Raum!$A$1:$A$16,),2))</f>
        <v>4b, Frau Scheiding</v>
      </c>
    </row>
    <row r="145" spans="1:22" x14ac:dyDescent="0.2">
      <c r="A145" s="17" t="s">
        <v>56</v>
      </c>
      <c r="B145" s="71" t="s">
        <v>408</v>
      </c>
      <c r="C145" s="70" t="s">
        <v>409</v>
      </c>
      <c r="D145" s="10" t="s">
        <v>41</v>
      </c>
      <c r="E145" s="33">
        <v>14</v>
      </c>
      <c r="F145" s="20" t="str">
        <f t="shared" si="9"/>
        <v/>
      </c>
      <c r="G145" s="20" t="str">
        <f t="shared" si="12"/>
        <v/>
      </c>
      <c r="H145" s="20" t="str">
        <f t="shared" si="12"/>
        <v/>
      </c>
      <c r="I145" s="20" t="str">
        <f t="shared" si="12"/>
        <v/>
      </c>
      <c r="J145" s="20" t="str">
        <f t="shared" si="12"/>
        <v/>
      </c>
      <c r="K145" s="20" t="str">
        <f t="shared" si="12"/>
        <v/>
      </c>
      <c r="L145" s="20" t="str">
        <f t="shared" si="12"/>
        <v/>
      </c>
      <c r="M145" s="20" t="str">
        <f t="shared" si="12"/>
        <v/>
      </c>
      <c r="N145" s="20" t="str">
        <f t="shared" si="12"/>
        <v/>
      </c>
      <c r="O145" s="20" t="str">
        <f t="shared" si="12"/>
        <v/>
      </c>
      <c r="P145" s="20" t="str">
        <f t="shared" si="12"/>
        <v/>
      </c>
      <c r="Q145" s="20" t="str">
        <f t="shared" si="12"/>
        <v/>
      </c>
      <c r="R145" s="20" t="str">
        <f t="shared" si="12"/>
        <v/>
      </c>
      <c r="S145" s="20">
        <f t="shared" si="12"/>
        <v>1</v>
      </c>
      <c r="T145" s="20" t="str">
        <f t="shared" si="12"/>
        <v/>
      </c>
      <c r="U145" s="20" t="str">
        <f t="shared" si="12"/>
        <v/>
      </c>
      <c r="V145" s="32" t="str">
        <f>IF(E145=0,"",INDEX(Gruppe_Raum!$A$1:$B$16,MATCH(E145,Gruppe_Raum!$A$1:$A$16,),2))</f>
        <v>4a, Herr Ernting</v>
      </c>
    </row>
    <row r="146" spans="1:22" x14ac:dyDescent="0.2">
      <c r="A146" s="17" t="s">
        <v>56</v>
      </c>
      <c r="B146" s="17" t="s">
        <v>410</v>
      </c>
      <c r="C146" s="67" t="s">
        <v>335</v>
      </c>
      <c r="D146" s="10" t="s">
        <v>45</v>
      </c>
      <c r="E146" s="33">
        <v>11</v>
      </c>
      <c r="F146" s="20" t="str">
        <f t="shared" si="9"/>
        <v/>
      </c>
      <c r="G146" s="20" t="str">
        <f t="shared" si="12"/>
        <v/>
      </c>
      <c r="H146" s="20" t="str">
        <f t="shared" si="12"/>
        <v/>
      </c>
      <c r="I146" s="20" t="str">
        <f t="shared" si="12"/>
        <v/>
      </c>
      <c r="J146" s="20" t="str">
        <f t="shared" si="12"/>
        <v/>
      </c>
      <c r="K146" s="20" t="str">
        <f t="shared" si="12"/>
        <v/>
      </c>
      <c r="L146" s="20" t="str">
        <f t="shared" si="12"/>
        <v/>
      </c>
      <c r="M146" s="20" t="str">
        <f t="shared" si="12"/>
        <v/>
      </c>
      <c r="N146" s="20" t="str">
        <f t="shared" si="12"/>
        <v/>
      </c>
      <c r="O146" s="20" t="str">
        <f t="shared" si="12"/>
        <v/>
      </c>
      <c r="P146" s="20">
        <f t="shared" si="12"/>
        <v>1</v>
      </c>
      <c r="Q146" s="20" t="str">
        <f t="shared" si="12"/>
        <v/>
      </c>
      <c r="R146" s="20" t="str">
        <f t="shared" si="12"/>
        <v/>
      </c>
      <c r="S146" s="20" t="str">
        <f t="shared" si="12"/>
        <v/>
      </c>
      <c r="T146" s="20" t="str">
        <f t="shared" si="12"/>
        <v/>
      </c>
      <c r="U146" s="20" t="str">
        <f t="shared" si="12"/>
        <v/>
      </c>
      <c r="V146" s="32" t="str">
        <f>IF(E146=0,"",INDEX(Gruppe_Raum!$A$1:$B$16,MATCH(E146,Gruppe_Raum!$A$1:$A$16,),2))</f>
        <v>3b, Frau Heuert</v>
      </c>
    </row>
    <row r="147" spans="1:22" x14ac:dyDescent="0.2">
      <c r="A147" s="17" t="s">
        <v>56</v>
      </c>
      <c r="B147" s="17" t="s">
        <v>411</v>
      </c>
      <c r="C147" s="67" t="s">
        <v>205</v>
      </c>
      <c r="D147" s="10" t="s">
        <v>41</v>
      </c>
      <c r="E147" s="33">
        <v>8</v>
      </c>
      <c r="F147" s="20" t="str">
        <f t="shared" si="9"/>
        <v/>
      </c>
      <c r="G147" s="20" t="str">
        <f t="shared" si="12"/>
        <v/>
      </c>
      <c r="H147" s="20" t="str">
        <f t="shared" si="12"/>
        <v/>
      </c>
      <c r="I147" s="20" t="str">
        <f t="shared" si="12"/>
        <v/>
      </c>
      <c r="J147" s="20" t="str">
        <f t="shared" si="12"/>
        <v/>
      </c>
      <c r="K147" s="20" t="str">
        <f t="shared" si="12"/>
        <v/>
      </c>
      <c r="L147" s="20" t="str">
        <f t="shared" si="12"/>
        <v/>
      </c>
      <c r="M147" s="20">
        <f t="shared" si="12"/>
        <v>1</v>
      </c>
      <c r="N147" s="20" t="str">
        <f t="shared" si="12"/>
        <v/>
      </c>
      <c r="O147" s="20" t="str">
        <f t="shared" si="12"/>
        <v/>
      </c>
      <c r="P147" s="20" t="str">
        <f t="shared" si="12"/>
        <v/>
      </c>
      <c r="Q147" s="20" t="str">
        <f t="shared" si="12"/>
        <v/>
      </c>
      <c r="R147" s="20" t="str">
        <f t="shared" si="12"/>
        <v/>
      </c>
      <c r="S147" s="20" t="str">
        <f t="shared" si="12"/>
        <v/>
      </c>
      <c r="T147" s="20" t="str">
        <f t="shared" si="12"/>
        <v/>
      </c>
      <c r="U147" s="20" t="str">
        <f t="shared" si="12"/>
        <v/>
      </c>
      <c r="V147" s="32" t="str">
        <f>IF(E147=0,"",INDEX(Gruppe_Raum!$A$1:$B$16,MATCH(E147,Gruppe_Raum!$A$1:$A$16,),2))</f>
        <v>2b, Frau Wonnemond</v>
      </c>
    </row>
    <row r="148" spans="1:22" x14ac:dyDescent="0.2">
      <c r="A148" s="17" t="s">
        <v>56</v>
      </c>
      <c r="B148" s="17" t="s">
        <v>412</v>
      </c>
      <c r="C148" s="67" t="s">
        <v>397</v>
      </c>
      <c r="D148" s="10" t="s">
        <v>42</v>
      </c>
      <c r="E148" s="33">
        <v>3</v>
      </c>
      <c r="F148" s="20" t="str">
        <f t="shared" si="9"/>
        <v/>
      </c>
      <c r="G148" s="20" t="str">
        <f t="shared" si="12"/>
        <v/>
      </c>
      <c r="H148" s="20">
        <f t="shared" si="12"/>
        <v>1</v>
      </c>
      <c r="I148" s="20" t="str">
        <f t="shared" si="12"/>
        <v/>
      </c>
      <c r="J148" s="20" t="str">
        <f t="shared" si="12"/>
        <v/>
      </c>
      <c r="K148" s="20" t="str">
        <f t="shared" si="12"/>
        <v/>
      </c>
      <c r="L148" s="20" t="str">
        <f t="shared" si="12"/>
        <v/>
      </c>
      <c r="M148" s="20" t="str">
        <f t="shared" si="12"/>
        <v/>
      </c>
      <c r="N148" s="20" t="str">
        <f t="shared" si="12"/>
        <v/>
      </c>
      <c r="O148" s="20" t="str">
        <f t="shared" si="12"/>
        <v/>
      </c>
      <c r="P148" s="20" t="str">
        <f t="shared" si="12"/>
        <v/>
      </c>
      <c r="Q148" s="20" t="str">
        <f t="shared" si="12"/>
        <v/>
      </c>
      <c r="R148" s="20" t="str">
        <f t="shared" si="12"/>
        <v/>
      </c>
      <c r="S148" s="20" t="str">
        <f t="shared" si="12"/>
        <v/>
      </c>
      <c r="T148" s="20" t="str">
        <f t="shared" si="12"/>
        <v/>
      </c>
      <c r="U148" s="20" t="str">
        <f t="shared" si="12"/>
        <v/>
      </c>
      <c r="V148" s="32" t="str">
        <f>IF(E148=0,"",INDEX(Gruppe_Raum!$A$1:$B$16,MATCH(E148,Gruppe_Raum!$A$1:$A$16,),2))</f>
        <v>1b, Frau Lenzing</v>
      </c>
    </row>
    <row r="149" spans="1:22" x14ac:dyDescent="0.2">
      <c r="A149" s="17" t="s">
        <v>56</v>
      </c>
      <c r="B149" s="17" t="s">
        <v>413</v>
      </c>
      <c r="C149" s="67" t="s">
        <v>413</v>
      </c>
      <c r="D149" s="10" t="s">
        <v>45</v>
      </c>
      <c r="E149" s="33">
        <v>6</v>
      </c>
      <c r="F149" s="20" t="str">
        <f t="shared" si="9"/>
        <v/>
      </c>
      <c r="G149" s="20" t="str">
        <f t="shared" si="12"/>
        <v/>
      </c>
      <c r="H149" s="20" t="str">
        <f t="shared" si="12"/>
        <v/>
      </c>
      <c r="I149" s="20" t="str">
        <f t="shared" si="12"/>
        <v/>
      </c>
      <c r="J149" s="20" t="str">
        <f t="shared" si="12"/>
        <v/>
      </c>
      <c r="K149" s="20">
        <f t="shared" si="12"/>
        <v>1</v>
      </c>
      <c r="L149" s="20" t="str">
        <f t="shared" si="12"/>
        <v/>
      </c>
      <c r="M149" s="20" t="str">
        <f t="shared" si="12"/>
        <v/>
      </c>
      <c r="N149" s="20" t="str">
        <f t="shared" si="12"/>
        <v/>
      </c>
      <c r="O149" s="20" t="str">
        <f t="shared" si="12"/>
        <v/>
      </c>
      <c r="P149" s="20" t="str">
        <f t="shared" si="12"/>
        <v/>
      </c>
      <c r="Q149" s="20" t="str">
        <f t="shared" si="12"/>
        <v/>
      </c>
      <c r="R149" s="20" t="str">
        <f t="shared" si="12"/>
        <v/>
      </c>
      <c r="S149" s="20" t="str">
        <f t="shared" si="12"/>
        <v/>
      </c>
      <c r="T149" s="20" t="str">
        <f t="shared" si="12"/>
        <v/>
      </c>
      <c r="U149" s="20" t="str">
        <f t="shared" si="12"/>
        <v/>
      </c>
      <c r="V149" s="32" t="str">
        <f>IF(E149=0,"",INDEX(Gruppe_Raum!$A$1:$B$16,MATCH(E149,Gruppe_Raum!$A$1:$A$16,),2))</f>
        <v>2a, Frau Oftermond</v>
      </c>
    </row>
    <row r="150" spans="1:22" x14ac:dyDescent="0.2">
      <c r="A150" s="17" t="s">
        <v>56</v>
      </c>
      <c r="B150" s="17" t="s">
        <v>414</v>
      </c>
      <c r="C150" s="67" t="s">
        <v>298</v>
      </c>
      <c r="D150" s="10" t="s">
        <v>45</v>
      </c>
      <c r="E150" s="33">
        <v>16</v>
      </c>
      <c r="F150" s="20" t="str">
        <f t="shared" si="9"/>
        <v/>
      </c>
      <c r="G150" s="20" t="str">
        <f t="shared" si="12"/>
        <v/>
      </c>
      <c r="H150" s="20" t="str">
        <f t="shared" si="12"/>
        <v/>
      </c>
      <c r="I150" s="20" t="str">
        <f t="shared" si="12"/>
        <v/>
      </c>
      <c r="J150" s="20" t="str">
        <f t="shared" si="12"/>
        <v/>
      </c>
      <c r="K150" s="20" t="str">
        <f t="shared" si="12"/>
        <v/>
      </c>
      <c r="L150" s="20" t="str">
        <f t="shared" si="12"/>
        <v/>
      </c>
      <c r="M150" s="20" t="str">
        <f t="shared" si="12"/>
        <v/>
      </c>
      <c r="N150" s="20" t="str">
        <f t="shared" si="12"/>
        <v/>
      </c>
      <c r="O150" s="20" t="str">
        <f t="shared" si="12"/>
        <v/>
      </c>
      <c r="P150" s="20" t="str">
        <f t="shared" si="12"/>
        <v/>
      </c>
      <c r="Q150" s="20" t="str">
        <f t="shared" si="12"/>
        <v/>
      </c>
      <c r="R150" s="20" t="str">
        <f t="shared" si="12"/>
        <v/>
      </c>
      <c r="S150" s="20" t="str">
        <f t="shared" si="12"/>
        <v/>
      </c>
      <c r="T150" s="20" t="str">
        <f t="shared" si="12"/>
        <v/>
      </c>
      <c r="U150" s="20">
        <f t="shared" si="12"/>
        <v>1</v>
      </c>
      <c r="V150" s="32" t="str">
        <f>IF(E150=0,"",INDEX(Gruppe_Raum!$A$1:$B$16,MATCH(E150,Gruppe_Raum!$A$1:$A$16,),2))</f>
        <v>4b, Frau Scheiding</v>
      </c>
    </row>
    <row r="151" spans="1:22" x14ac:dyDescent="0.2">
      <c r="A151" s="17" t="s">
        <v>56</v>
      </c>
      <c r="B151" s="17" t="s">
        <v>415</v>
      </c>
      <c r="C151" s="67" t="s">
        <v>422</v>
      </c>
      <c r="D151" s="10" t="s">
        <v>54</v>
      </c>
      <c r="E151" s="33">
        <v>13</v>
      </c>
      <c r="F151" s="20" t="str">
        <f t="shared" si="9"/>
        <v/>
      </c>
      <c r="G151" s="20" t="str">
        <f t="shared" si="12"/>
        <v/>
      </c>
      <c r="H151" s="20" t="str">
        <f t="shared" si="12"/>
        <v/>
      </c>
      <c r="I151" s="20" t="str">
        <f t="shared" si="12"/>
        <v/>
      </c>
      <c r="J151" s="20" t="str">
        <f t="shared" si="12"/>
        <v/>
      </c>
      <c r="K151" s="20" t="str">
        <f t="shared" si="12"/>
        <v/>
      </c>
      <c r="L151" s="20" t="str">
        <f t="shared" si="12"/>
        <v/>
      </c>
      <c r="M151" s="20" t="str">
        <f t="shared" si="12"/>
        <v/>
      </c>
      <c r="N151" s="20" t="str">
        <f t="shared" si="12"/>
        <v/>
      </c>
      <c r="O151" s="20" t="str">
        <f t="shared" si="12"/>
        <v/>
      </c>
      <c r="P151" s="20" t="str">
        <f t="shared" si="12"/>
        <v/>
      </c>
      <c r="Q151" s="20" t="str">
        <f t="shared" si="12"/>
        <v/>
      </c>
      <c r="R151" s="20">
        <f t="shared" si="12"/>
        <v>1</v>
      </c>
      <c r="S151" s="20" t="str">
        <f t="shared" si="12"/>
        <v/>
      </c>
      <c r="T151" s="20" t="str">
        <f t="shared" si="12"/>
        <v/>
      </c>
      <c r="U151" s="20" t="str">
        <f t="shared" si="12"/>
        <v/>
      </c>
      <c r="V151" s="32" t="str">
        <f>IF(E151=0,"",INDEX(Gruppe_Raum!$A$1:$B$16,MATCH(E151,Gruppe_Raum!$A$1:$A$16,),2))</f>
        <v>4a, Herr Ernting</v>
      </c>
    </row>
    <row r="152" spans="1:22" x14ac:dyDescent="0.2">
      <c r="A152" t="s">
        <v>56</v>
      </c>
      <c r="B152" s="17" t="s">
        <v>416</v>
      </c>
      <c r="C152" s="67" t="s">
        <v>423</v>
      </c>
      <c r="D152" s="10" t="s">
        <v>41</v>
      </c>
      <c r="E152" s="33">
        <v>2</v>
      </c>
      <c r="F152" s="20" t="str">
        <f t="shared" si="9"/>
        <v/>
      </c>
      <c r="G152" s="20">
        <f t="shared" si="12"/>
        <v>1</v>
      </c>
      <c r="H152" s="20" t="str">
        <f t="shared" si="12"/>
        <v/>
      </c>
      <c r="I152" s="20" t="str">
        <f t="shared" si="12"/>
        <v/>
      </c>
      <c r="J152" s="20" t="str">
        <f t="shared" si="12"/>
        <v/>
      </c>
      <c r="K152" s="20" t="str">
        <f t="shared" si="12"/>
        <v/>
      </c>
      <c r="L152" s="20" t="str">
        <f t="shared" si="12"/>
        <v/>
      </c>
      <c r="M152" s="20" t="str">
        <f t="shared" si="12"/>
        <v/>
      </c>
      <c r="N152" s="20" t="str">
        <f t="shared" si="12"/>
        <v/>
      </c>
      <c r="O152" s="20" t="str">
        <f t="shared" si="12"/>
        <v/>
      </c>
      <c r="P152" s="20" t="str">
        <f t="shared" si="12"/>
        <v/>
      </c>
      <c r="Q152" s="20" t="str">
        <f t="shared" si="12"/>
        <v/>
      </c>
      <c r="R152" s="20" t="str">
        <f t="shared" si="12"/>
        <v/>
      </c>
      <c r="S152" s="20" t="str">
        <f t="shared" si="12"/>
        <v/>
      </c>
      <c r="T152" s="20" t="str">
        <f t="shared" si="12"/>
        <v/>
      </c>
      <c r="U152" s="20" t="str">
        <f t="shared" si="12"/>
        <v/>
      </c>
      <c r="V152" s="32" t="str">
        <f>IF(E152=0,"",INDEX(Gruppe_Raum!$A$1:$B$16,MATCH(E152,Gruppe_Raum!$A$1:$A$16,),2))</f>
        <v>1a, Frau Hornung</v>
      </c>
    </row>
    <row r="153" spans="1:22" x14ac:dyDescent="0.2">
      <c r="A153" t="s">
        <v>56</v>
      </c>
      <c r="B153" s="17" t="s">
        <v>417</v>
      </c>
      <c r="C153" s="67" t="s">
        <v>424</v>
      </c>
      <c r="D153" s="10" t="s">
        <v>43</v>
      </c>
      <c r="E153" s="33"/>
      <c r="F153" s="20" t="str">
        <f t="shared" si="9"/>
        <v/>
      </c>
      <c r="G153" s="20" t="str">
        <f t="shared" si="9"/>
        <v/>
      </c>
      <c r="H153" s="20" t="str">
        <f t="shared" si="9"/>
        <v/>
      </c>
      <c r="I153" s="20" t="str">
        <f t="shared" si="9"/>
        <v/>
      </c>
      <c r="J153" s="20" t="str">
        <f t="shared" si="9"/>
        <v/>
      </c>
      <c r="K153" s="20" t="str">
        <f t="shared" si="9"/>
        <v/>
      </c>
      <c r="L153" s="20" t="str">
        <f t="shared" si="9"/>
        <v/>
      </c>
      <c r="M153" s="20" t="str">
        <f t="shared" si="9"/>
        <v/>
      </c>
      <c r="N153" s="20" t="str">
        <f t="shared" si="9"/>
        <v/>
      </c>
      <c r="O153" s="20" t="str">
        <f t="shared" si="9"/>
        <v/>
      </c>
      <c r="P153" s="20" t="str">
        <f t="shared" si="9"/>
        <v/>
      </c>
      <c r="Q153" s="20" t="str">
        <f t="shared" si="9"/>
        <v/>
      </c>
      <c r="R153" s="20" t="str">
        <f t="shared" si="9"/>
        <v/>
      </c>
      <c r="S153" s="20" t="str">
        <f t="shared" si="9"/>
        <v/>
      </c>
      <c r="T153" s="20" t="str">
        <f t="shared" si="9"/>
        <v/>
      </c>
      <c r="U153" s="20" t="str">
        <f t="shared" si="9"/>
        <v/>
      </c>
      <c r="V153" s="32" t="str">
        <f>IF(E153=0,"",INDEX(Gruppe_Raum!$A$1:$B$16,MATCH(E153,Gruppe_Raum!$A$1:$A$16,),2))</f>
        <v/>
      </c>
    </row>
    <row r="154" spans="1:22" x14ac:dyDescent="0.2">
      <c r="A154" t="s">
        <v>56</v>
      </c>
      <c r="B154" s="17" t="s">
        <v>418</v>
      </c>
      <c r="C154" s="67" t="s">
        <v>425</v>
      </c>
      <c r="D154" s="10" t="s">
        <v>41</v>
      </c>
      <c r="E154" s="33"/>
      <c r="F154" s="20" t="str">
        <f t="shared" ref="F154:U157" si="13">IF($E154=F$5,1,"")</f>
        <v/>
      </c>
      <c r="G154" s="20" t="str">
        <f t="shared" si="13"/>
        <v/>
      </c>
      <c r="H154" s="20" t="str">
        <f t="shared" si="13"/>
        <v/>
      </c>
      <c r="I154" s="20" t="str">
        <f t="shared" si="13"/>
        <v/>
      </c>
      <c r="J154" s="20" t="str">
        <f t="shared" si="13"/>
        <v/>
      </c>
      <c r="K154" s="20" t="str">
        <f t="shared" si="13"/>
        <v/>
      </c>
      <c r="L154" s="20" t="str">
        <f t="shared" si="13"/>
        <v/>
      </c>
      <c r="M154" s="20" t="str">
        <f t="shared" si="13"/>
        <v/>
      </c>
      <c r="N154" s="20" t="str">
        <f t="shared" si="13"/>
        <v/>
      </c>
      <c r="O154" s="20" t="str">
        <f t="shared" si="13"/>
        <v/>
      </c>
      <c r="P154" s="20" t="str">
        <f t="shared" si="13"/>
        <v/>
      </c>
      <c r="Q154" s="20" t="str">
        <f t="shared" si="13"/>
        <v/>
      </c>
      <c r="R154" s="20" t="str">
        <f t="shared" si="13"/>
        <v/>
      </c>
      <c r="S154" s="20" t="str">
        <f t="shared" si="13"/>
        <v/>
      </c>
      <c r="T154" s="20" t="str">
        <f t="shared" si="13"/>
        <v/>
      </c>
      <c r="U154" s="20" t="str">
        <f t="shared" si="13"/>
        <v/>
      </c>
      <c r="V154" s="32" t="str">
        <f>IF(E154=0,"",INDEX(Gruppe_Raum!$A$1:$B$16,MATCH(E154,Gruppe_Raum!$A$1:$A$16,),2))</f>
        <v/>
      </c>
    </row>
    <row r="155" spans="1:22" x14ac:dyDescent="0.2">
      <c r="A155" t="s">
        <v>56</v>
      </c>
      <c r="B155" s="17" t="s">
        <v>419</v>
      </c>
      <c r="C155" s="67" t="s">
        <v>426</v>
      </c>
      <c r="D155" s="10" t="s">
        <v>41</v>
      </c>
      <c r="E155" s="33"/>
      <c r="F155" s="20" t="str">
        <f t="shared" si="13"/>
        <v/>
      </c>
      <c r="G155" s="20" t="str">
        <f t="shared" si="13"/>
        <v/>
      </c>
      <c r="H155" s="20" t="str">
        <f t="shared" si="13"/>
        <v/>
      </c>
      <c r="I155" s="20" t="str">
        <f t="shared" si="13"/>
        <v/>
      </c>
      <c r="J155" s="20" t="str">
        <f t="shared" si="13"/>
        <v/>
      </c>
      <c r="K155" s="20" t="str">
        <f t="shared" si="13"/>
        <v/>
      </c>
      <c r="L155" s="20" t="str">
        <f t="shared" si="13"/>
        <v/>
      </c>
      <c r="M155" s="20" t="str">
        <f t="shared" si="13"/>
        <v/>
      </c>
      <c r="N155" s="20" t="str">
        <f t="shared" si="13"/>
        <v/>
      </c>
      <c r="O155" s="20" t="str">
        <f t="shared" si="13"/>
        <v/>
      </c>
      <c r="P155" s="20" t="str">
        <f t="shared" si="13"/>
        <v/>
      </c>
      <c r="Q155" s="20" t="str">
        <f t="shared" si="13"/>
        <v/>
      </c>
      <c r="R155" s="20" t="str">
        <f t="shared" si="13"/>
        <v/>
      </c>
      <c r="S155" s="20" t="str">
        <f t="shared" si="13"/>
        <v/>
      </c>
      <c r="T155" s="20" t="str">
        <f t="shared" si="13"/>
        <v/>
      </c>
      <c r="U155" s="20" t="str">
        <f t="shared" si="13"/>
        <v/>
      </c>
      <c r="V155" s="32" t="str">
        <f>IF(E155=0,"",INDEX(Gruppe_Raum!$A$1:$B$16,MATCH(E155,Gruppe_Raum!$A$1:$A$16,),2))</f>
        <v/>
      </c>
    </row>
    <row r="156" spans="1:22" x14ac:dyDescent="0.2">
      <c r="A156" t="s">
        <v>56</v>
      </c>
      <c r="B156" s="17" t="s">
        <v>420</v>
      </c>
      <c r="C156" s="67" t="s">
        <v>397</v>
      </c>
      <c r="D156" s="10" t="s">
        <v>45</v>
      </c>
      <c r="E156" s="33"/>
      <c r="F156" s="20" t="str">
        <f t="shared" si="13"/>
        <v/>
      </c>
      <c r="G156" s="20" t="str">
        <f t="shared" si="13"/>
        <v/>
      </c>
      <c r="H156" s="20" t="str">
        <f t="shared" si="13"/>
        <v/>
      </c>
      <c r="I156" s="20" t="str">
        <f t="shared" si="13"/>
        <v/>
      </c>
      <c r="J156" s="20" t="str">
        <f t="shared" si="13"/>
        <v/>
      </c>
      <c r="K156" s="20" t="str">
        <f t="shared" si="13"/>
        <v/>
      </c>
      <c r="L156" s="20" t="str">
        <f t="shared" si="13"/>
        <v/>
      </c>
      <c r="M156" s="20" t="str">
        <f t="shared" si="13"/>
        <v/>
      </c>
      <c r="N156" s="20" t="str">
        <f t="shared" si="13"/>
        <v/>
      </c>
      <c r="O156" s="20" t="str">
        <f t="shared" si="13"/>
        <v/>
      </c>
      <c r="P156" s="20" t="str">
        <f t="shared" si="13"/>
        <v/>
      </c>
      <c r="Q156" s="20" t="str">
        <f t="shared" si="13"/>
        <v/>
      </c>
      <c r="R156" s="20" t="str">
        <f t="shared" si="13"/>
        <v/>
      </c>
      <c r="S156" s="20" t="str">
        <f t="shared" si="13"/>
        <v/>
      </c>
      <c r="T156" s="20" t="str">
        <f t="shared" si="13"/>
        <v/>
      </c>
      <c r="U156" s="20" t="str">
        <f t="shared" si="13"/>
        <v/>
      </c>
      <c r="V156" s="32" t="str">
        <f>IF(E156=0,"",INDEX(Gruppe_Raum!$A$1:$B$16,MATCH(E156,Gruppe_Raum!$A$1:$A$16,),2))</f>
        <v/>
      </c>
    </row>
    <row r="157" spans="1:22" x14ac:dyDescent="0.2">
      <c r="A157" t="s">
        <v>56</v>
      </c>
      <c r="B157" s="17" t="s">
        <v>421</v>
      </c>
      <c r="C157" s="67" t="s">
        <v>427</v>
      </c>
      <c r="D157" s="10" t="s">
        <v>45</v>
      </c>
      <c r="E157" s="33"/>
      <c r="F157" s="20" t="str">
        <f t="shared" si="13"/>
        <v/>
      </c>
      <c r="G157" s="20" t="str">
        <f t="shared" si="13"/>
        <v/>
      </c>
      <c r="H157" s="20" t="str">
        <f t="shared" si="13"/>
        <v/>
      </c>
      <c r="I157" s="20" t="str">
        <f t="shared" si="13"/>
        <v/>
      </c>
      <c r="J157" s="20" t="str">
        <f t="shared" si="13"/>
        <v/>
      </c>
      <c r="K157" s="20" t="str">
        <f t="shared" si="13"/>
        <v/>
      </c>
      <c r="L157" s="20" t="str">
        <f t="shared" si="13"/>
        <v/>
      </c>
      <c r="M157" s="20" t="str">
        <f t="shared" si="13"/>
        <v/>
      </c>
      <c r="N157" s="20" t="str">
        <f t="shared" si="13"/>
        <v/>
      </c>
      <c r="O157" s="20" t="str">
        <f t="shared" si="13"/>
        <v/>
      </c>
      <c r="P157" s="20" t="str">
        <f t="shared" si="13"/>
        <v/>
      </c>
      <c r="Q157" s="20" t="str">
        <f t="shared" si="13"/>
        <v/>
      </c>
      <c r="R157" s="20" t="str">
        <f t="shared" si="13"/>
        <v/>
      </c>
      <c r="S157" s="20" t="str">
        <f t="shared" si="13"/>
        <v/>
      </c>
      <c r="T157" s="20" t="str">
        <f t="shared" si="13"/>
        <v/>
      </c>
      <c r="U157" s="20" t="str">
        <f t="shared" si="13"/>
        <v/>
      </c>
      <c r="V157" s="32" t="str">
        <f>IF(E157=0,"",INDEX(Gruppe_Raum!$A$1:$B$16,MATCH(E157,Gruppe_Raum!$A$1:$A$16,),2))</f>
        <v/>
      </c>
    </row>
  </sheetData>
  <sheetProtection sheet="1" selectLockedCells="1"/>
  <autoFilter ref="A4:U157" xr:uid="{00000000-0009-0000-0000-000002000000}"/>
  <sortState xmlns:xlrd2="http://schemas.microsoft.com/office/spreadsheetml/2017/richdata2" ref="A6:D46">
    <sortCondition ref="A6:A46"/>
    <sortCondition ref="B6:B46"/>
  </sortState>
  <phoneticPr fontId="3" type="noConversion"/>
  <conditionalFormatting sqref="F6:U157">
    <cfRule type="cellIs" dxfId="5" priority="1" stopIfTrue="1" operator="equal">
      <formula>0.5</formula>
    </cfRule>
    <cfRule type="cellIs" dxfId="4" priority="2" stopIfTrue="1" operator="equal">
      <formula>1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6"/>
  <sheetViews>
    <sheetView zoomScaleNormal="100" workbookViewId="0">
      <selection activeCell="A16" sqref="A16"/>
    </sheetView>
  </sheetViews>
  <sheetFormatPr baseColWidth="10" defaultRowHeight="12.75" x14ac:dyDescent="0.2"/>
  <cols>
    <col min="1" max="1" width="6.33203125" customWidth="1"/>
    <col min="2" max="2" width="27" customWidth="1"/>
  </cols>
  <sheetData>
    <row r="1" spans="1:5" x14ac:dyDescent="0.2">
      <c r="A1" s="25">
        <v>1</v>
      </c>
      <c r="B1" s="77" t="str">
        <f>Gruppe_Raum!C1</f>
        <v>Aron Gunnarsson - Island</v>
      </c>
      <c r="C1" s="37">
        <f>Urkunden_Daten!J3</f>
        <v>456.5</v>
      </c>
      <c r="D1">
        <f>LARGE($C$1:$C$16,1)</f>
        <v>478</v>
      </c>
      <c r="E1" s="59">
        <v>1</v>
      </c>
    </row>
    <row r="2" spans="1:5" x14ac:dyDescent="0.2">
      <c r="A2" s="25">
        <v>2</v>
      </c>
      <c r="B2" s="77" t="str">
        <f>Gruppe_Raum!C2</f>
        <v>Andrés Iniesta - Spanien</v>
      </c>
      <c r="C2" s="37">
        <f>Urkunden_Daten!K3</f>
        <v>428</v>
      </c>
      <c r="D2" s="59">
        <f>LARGE($C$1:$C$16,2)</f>
        <v>456.5</v>
      </c>
      <c r="E2" s="59">
        <v>2</v>
      </c>
    </row>
    <row r="3" spans="1:5" x14ac:dyDescent="0.2">
      <c r="A3" s="25">
        <v>3</v>
      </c>
      <c r="B3" s="77" t="str">
        <f>Gruppe_Raum!C3</f>
        <v>Antoine Griezmann - Frankreich</v>
      </c>
      <c r="C3" s="37">
        <f>Urkunden_Daten!L3</f>
        <v>454</v>
      </c>
      <c r="D3" s="59">
        <f>LARGE($C$1:$C$16,3)</f>
        <v>454</v>
      </c>
      <c r="E3" s="59">
        <v>3</v>
      </c>
    </row>
    <row r="4" spans="1:5" x14ac:dyDescent="0.2">
      <c r="A4" s="25">
        <v>4</v>
      </c>
      <c r="B4" s="77" t="str">
        <f>Gruppe_Raum!C4</f>
        <v>Xherdan Shaqiri - Schweiz</v>
      </c>
      <c r="C4" s="37">
        <f>Urkunden_Daten!M3</f>
        <v>337</v>
      </c>
      <c r="D4" s="59">
        <f>LARGE($C$1:$C$16,4)</f>
        <v>428</v>
      </c>
      <c r="E4" s="59">
        <v>4</v>
      </c>
    </row>
    <row r="5" spans="1:5" x14ac:dyDescent="0.2">
      <c r="A5" s="25">
        <v>5</v>
      </c>
      <c r="B5" s="77" t="str">
        <f>Gruppe_Raum!C5</f>
        <v>Cristiano Ronaldo - Portugal</v>
      </c>
      <c r="C5" s="37">
        <f>Urkunden_Daten!N3</f>
        <v>373</v>
      </c>
      <c r="D5" s="59">
        <f>LARGE($C$1:$C$16,5)</f>
        <v>408.3</v>
      </c>
      <c r="E5" s="59">
        <v>4</v>
      </c>
    </row>
    <row r="6" spans="1:5" x14ac:dyDescent="0.2">
      <c r="A6" s="25">
        <v>6</v>
      </c>
      <c r="B6" s="77" t="str">
        <f>Gruppe_Raum!C6</f>
        <v>Manuel Neuer - Deutschland</v>
      </c>
      <c r="C6" s="37">
        <f>Urkunden_Daten!O3</f>
        <v>396</v>
      </c>
      <c r="D6" s="59">
        <f>LARGE($C$1:$C$16,6)</f>
        <v>396</v>
      </c>
      <c r="E6" s="59">
        <v>4</v>
      </c>
    </row>
    <row r="7" spans="1:5" x14ac:dyDescent="0.2">
      <c r="A7" s="25">
        <v>7</v>
      </c>
      <c r="B7" s="77" t="str">
        <f>Gruppe_Raum!C7</f>
        <v>Gabor Király - Ungarn</v>
      </c>
      <c r="C7" s="37">
        <f>Urkunden_Daten!P3</f>
        <v>478</v>
      </c>
      <c r="D7" s="59">
        <f>LARGE($C$1:$C$16,7)</f>
        <v>395</v>
      </c>
      <c r="E7" s="59">
        <v>4</v>
      </c>
    </row>
    <row r="8" spans="1:5" x14ac:dyDescent="0.2">
      <c r="A8" s="25">
        <v>8</v>
      </c>
      <c r="B8" s="77" t="str">
        <f>Gruppe_Raum!C8</f>
        <v>Gareth Bale - Wales</v>
      </c>
      <c r="C8" s="37">
        <f>Urkunden_Daten!Q3</f>
        <v>395</v>
      </c>
      <c r="D8" s="59">
        <f>LARGE($C$1:$C$16,8)</f>
        <v>373</v>
      </c>
      <c r="E8" s="59">
        <v>4</v>
      </c>
    </row>
    <row r="9" spans="1:5" x14ac:dyDescent="0.2">
      <c r="A9" s="25">
        <v>9</v>
      </c>
      <c r="B9" s="77" t="str">
        <f>Gruppe_Raum!C9</f>
        <v>Gareth McAuley - Nordirland</v>
      </c>
      <c r="C9" s="37">
        <f>Urkunden_Daten!R3</f>
        <v>305.5</v>
      </c>
      <c r="D9" s="59">
        <f>LARGE($C$1:$C$16,9)</f>
        <v>362.5</v>
      </c>
      <c r="E9" s="59">
        <v>4</v>
      </c>
    </row>
    <row r="10" spans="1:5" x14ac:dyDescent="0.2">
      <c r="A10" s="25">
        <v>10</v>
      </c>
      <c r="B10" s="77" t="str">
        <f>Gruppe_Raum!C10</f>
        <v>Gianluigi Buffon - Italien</v>
      </c>
      <c r="C10" s="37">
        <f>Urkunden_Daten!S3</f>
        <v>408.3</v>
      </c>
      <c r="D10" s="59">
        <f>LARGE($C$1:$C$16,10)</f>
        <v>351</v>
      </c>
      <c r="E10" s="59">
        <v>4</v>
      </c>
    </row>
    <row r="11" spans="1:5" x14ac:dyDescent="0.2">
      <c r="A11" s="25">
        <v>11</v>
      </c>
      <c r="B11" s="77" t="str">
        <f>Gruppe_Raum!C11</f>
        <v>Ivan RaKitic - Kroatien</v>
      </c>
      <c r="C11" s="37">
        <f>Urkunden_Daten!T3</f>
        <v>334</v>
      </c>
      <c r="D11" s="59">
        <f>LARGE($C$1:$C$16,11)</f>
        <v>337</v>
      </c>
      <c r="E11" s="59">
        <v>4</v>
      </c>
    </row>
    <row r="12" spans="1:5" x14ac:dyDescent="0.2">
      <c r="A12" s="25">
        <v>12</v>
      </c>
      <c r="B12" s="77" t="str">
        <f>Gruppe_Raum!C12</f>
        <v>John O'Seah - Irland</v>
      </c>
      <c r="C12" s="37">
        <f>Urkunden_Daten!U3</f>
        <v>362.5</v>
      </c>
      <c r="D12" s="59">
        <f>LARGE($C$1:$C$16,12)</f>
        <v>334</v>
      </c>
      <c r="E12" s="59">
        <v>4</v>
      </c>
    </row>
    <row r="13" spans="1:5" x14ac:dyDescent="0.2">
      <c r="A13" s="25">
        <v>13</v>
      </c>
      <c r="B13" s="77" t="str">
        <f>Gruppe_Raum!C13</f>
        <v>Kevin de Bruyne - Belgien</v>
      </c>
      <c r="C13" s="37">
        <f>Urkunden_Daten!V3</f>
        <v>309</v>
      </c>
      <c r="D13" s="59">
        <f>LARGE($C$1:$C$16,13)</f>
        <v>319</v>
      </c>
      <c r="E13" s="59">
        <v>4</v>
      </c>
    </row>
    <row r="14" spans="1:5" x14ac:dyDescent="0.2">
      <c r="A14" s="25">
        <v>14</v>
      </c>
      <c r="B14" s="77" t="str">
        <f>Gruppe_Raum!C14</f>
        <v>Marek Hamsik - Slowakei</v>
      </c>
      <c r="C14" s="37">
        <f>Urkunden_Daten!W3</f>
        <v>296</v>
      </c>
      <c r="D14" s="59">
        <f>LARGE($C$1:$C$16,14)</f>
        <v>309</v>
      </c>
      <c r="E14" s="59">
        <v>4</v>
      </c>
    </row>
    <row r="15" spans="1:5" x14ac:dyDescent="0.2">
      <c r="A15" s="25">
        <v>15</v>
      </c>
      <c r="B15" s="77" t="str">
        <f>Gruppe_Raum!C15</f>
        <v>Robert Lewandowski - Polen</v>
      </c>
      <c r="C15" s="37">
        <f>Urkunden_Daten!X3</f>
        <v>319</v>
      </c>
      <c r="D15" s="59">
        <f>LARGE($C$1:$C$16,15)</f>
        <v>305.5</v>
      </c>
      <c r="E15" s="59">
        <v>4</v>
      </c>
    </row>
    <row r="16" spans="1:5" x14ac:dyDescent="0.2">
      <c r="A16" s="25">
        <v>16</v>
      </c>
      <c r="B16" s="77" t="str">
        <f>Gruppe_Raum!C16</f>
        <v>Wayne Rooney - England</v>
      </c>
      <c r="C16" s="37">
        <f>Urkunden_Daten!Y3</f>
        <v>351</v>
      </c>
      <c r="D16" s="59">
        <f>LARGE($C$1:$C$16,16)</f>
        <v>296</v>
      </c>
      <c r="E16" s="59">
        <v>4</v>
      </c>
    </row>
  </sheetData>
  <sheetProtection sheet="1" selectLockedCells="1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6"/>
  <sheetViews>
    <sheetView workbookViewId="0">
      <selection activeCell="C11" sqref="C11"/>
    </sheetView>
  </sheetViews>
  <sheetFormatPr baseColWidth="10" defaultRowHeight="12.75" x14ac:dyDescent="0.2"/>
  <cols>
    <col min="1" max="1" width="4.1640625" customWidth="1"/>
    <col min="2" max="2" width="21.83203125" customWidth="1"/>
    <col min="3" max="3" width="19.6640625" customWidth="1"/>
  </cols>
  <sheetData>
    <row r="1" spans="1:3" x14ac:dyDescent="0.2">
      <c r="A1" s="17" t="s">
        <v>37</v>
      </c>
      <c r="B1" s="17" t="s">
        <v>0</v>
      </c>
      <c r="C1" s="17" t="s">
        <v>36</v>
      </c>
    </row>
    <row r="2" spans="1:3" x14ac:dyDescent="0.2">
      <c r="A2" s="17">
        <f>Überblick!A3</f>
        <v>1</v>
      </c>
      <c r="B2" s="17" t="str">
        <f>Überblick!C3</f>
        <v>Elfmeterschießen aufs eigene Tor (Tischkicker)</v>
      </c>
      <c r="C2" s="17" t="str">
        <f>Überblick!J3</f>
        <v>HelferIn 1</v>
      </c>
    </row>
    <row r="3" spans="1:3" x14ac:dyDescent="0.2">
      <c r="A3" s="17">
        <f>Überblick!A4</f>
        <v>2</v>
      </c>
      <c r="B3" s="17" t="str">
        <f>Überblick!C4</f>
        <v>Torwandschießen</v>
      </c>
      <c r="C3" s="17" t="str">
        <f>Überblick!J4</f>
        <v>HelferIn 2</v>
      </c>
    </row>
    <row r="4" spans="1:3" x14ac:dyDescent="0.2">
      <c r="A4" s="17">
        <f>Überblick!A5</f>
        <v>3</v>
      </c>
      <c r="B4" s="17" t="str">
        <f>Überblick!C5</f>
        <v>Geschmackstest</v>
      </c>
      <c r="C4" s="17" t="str">
        <f>Überblick!J5</f>
        <v>HelferIn 3</v>
      </c>
    </row>
    <row r="5" spans="1:3" x14ac:dyDescent="0.2">
      <c r="A5" s="17">
        <f>Überblick!A6</f>
        <v>4</v>
      </c>
      <c r="B5" s="17" t="str">
        <f>Überblick!C6</f>
        <v>Schubkarrenrallye</v>
      </c>
      <c r="C5" s="17" t="str">
        <f>Überblick!J6</f>
        <v>HelferIn 4</v>
      </c>
    </row>
    <row r="6" spans="1:3" x14ac:dyDescent="0.2">
      <c r="A6" s="17">
        <f>Überblick!A7</f>
        <v>5</v>
      </c>
      <c r="B6" s="17" t="str">
        <f>Überblick!C7</f>
        <v>Mathe-Känguru</v>
      </c>
      <c r="C6" s="17" t="str">
        <f>Überblick!J7</f>
        <v>HelferIn 5</v>
      </c>
    </row>
    <row r="7" spans="1:3" x14ac:dyDescent="0.2">
      <c r="A7" s="17">
        <f>Überblick!A8</f>
        <v>6</v>
      </c>
      <c r="B7" s="17" t="str">
        <f>Überblick!C8</f>
        <v>Spielerquiz</v>
      </c>
      <c r="C7" s="17" t="str">
        <f>Überblick!J8</f>
        <v>HelferIn 6</v>
      </c>
    </row>
    <row r="8" spans="1:3" x14ac:dyDescent="0.2">
      <c r="A8" s="17">
        <f>Überblick!A9</f>
        <v>7</v>
      </c>
      <c r="B8" s="17" t="str">
        <f>Überblick!C9</f>
        <v>Jumperweitsprung</v>
      </c>
      <c r="C8" s="17" t="str">
        <f>Überblick!J9</f>
        <v>HelferIn 7</v>
      </c>
    </row>
    <row r="9" spans="1:3" x14ac:dyDescent="0.2">
      <c r="A9" s="17">
        <f>Überblick!A10</f>
        <v>8</v>
      </c>
      <c r="B9" s="17" t="str">
        <f>Überblick!C10</f>
        <v>Liegeradstaffel</v>
      </c>
      <c r="C9" s="17" t="str">
        <f>Überblick!J10</f>
        <v>HelferIn 8</v>
      </c>
    </row>
    <row r="10" spans="1:3" x14ac:dyDescent="0.2">
      <c r="A10" s="17">
        <f>Überblick!A11</f>
        <v>9</v>
      </c>
      <c r="B10" s="17" t="str">
        <f>Überblick!C11</f>
        <v>Makroaufnahmen</v>
      </c>
      <c r="C10" s="17" t="str">
        <f>Überblick!J11</f>
        <v>HelferIn 9</v>
      </c>
    </row>
    <row r="11" spans="1:3" x14ac:dyDescent="0.2">
      <c r="A11" s="17">
        <f>Überblick!A12</f>
        <v>10</v>
      </c>
      <c r="B11" s="17" t="str">
        <f>Überblick!C12</f>
        <v>Stangerl-Tauchen</v>
      </c>
      <c r="C11" s="17" t="str">
        <f>Überblick!J12</f>
        <v>HelferIn 10</v>
      </c>
    </row>
    <row r="12" spans="1:3" x14ac:dyDescent="0.2">
      <c r="A12" s="17">
        <f>Überblick!A13</f>
        <v>11</v>
      </c>
      <c r="B12" s="17" t="str">
        <f>Überblick!C13</f>
        <v>Schiefer Turm zu Pisa</v>
      </c>
      <c r="C12" s="17" t="str">
        <f>Überblick!J13</f>
        <v>HelferIn 11</v>
      </c>
    </row>
    <row r="13" spans="1:3" x14ac:dyDescent="0.2">
      <c r="A13" s="17">
        <f>Überblick!A14</f>
        <v>12</v>
      </c>
      <c r="B13" s="17" t="str">
        <f>Überblick!C14</f>
        <v>Zonenweitwurf mit Heuler</v>
      </c>
      <c r="C13" s="17" t="str">
        <f>Überblick!J14</f>
        <v>HelferIn 12</v>
      </c>
    </row>
    <row r="14" spans="1:3" x14ac:dyDescent="0.2">
      <c r="A14" s="17">
        <f>Überblick!A15</f>
        <v>13</v>
      </c>
      <c r="B14" s="17" t="str">
        <f>Überblick!C15</f>
        <v>Wasserweitwurf</v>
      </c>
      <c r="C14" s="17" t="str">
        <f>Überblick!J15</f>
        <v>HelferIn 13</v>
      </c>
    </row>
    <row r="15" spans="1:3" x14ac:dyDescent="0.2">
      <c r="A15" s="17">
        <f>Überblick!A16</f>
        <v>14</v>
      </c>
      <c r="B15" s="17" t="str">
        <f>Überblick!C16</f>
        <v>Glücksrad</v>
      </c>
      <c r="C15" s="17" t="str">
        <f>Überblick!J16</f>
        <v>HelferIn 14</v>
      </c>
    </row>
    <row r="16" spans="1:3" x14ac:dyDescent="0.2">
      <c r="A16" s="17">
        <f>Überblick!A17</f>
        <v>15</v>
      </c>
      <c r="B16" s="17" t="str">
        <f>Überblick!C17</f>
        <v>Länderpiken</v>
      </c>
      <c r="C16" s="17" t="str">
        <f>Überblick!J17</f>
        <v>HelferIn 15</v>
      </c>
    </row>
    <row r="17" spans="1:3" x14ac:dyDescent="0.2">
      <c r="A17" s="17">
        <f>Überblick!A18</f>
        <v>16</v>
      </c>
      <c r="B17" s="17" t="str">
        <f>Überblick!C18</f>
        <v>Puzzeln auf Zeit (Länderpuzzles)</v>
      </c>
      <c r="C17" s="17" t="str">
        <f>Überblick!J18</f>
        <v>HelferIn 16</v>
      </c>
    </row>
    <row r="18" spans="1:3" x14ac:dyDescent="0.2">
      <c r="A18" s="17">
        <f>Überblick!A19</f>
        <v>17</v>
      </c>
      <c r="B18" s="17" t="str">
        <f>Überblick!C19</f>
        <v>Stelzenslalom</v>
      </c>
      <c r="C18" s="17" t="str">
        <f>Überblick!J19</f>
        <v>HelferIn 17</v>
      </c>
    </row>
    <row r="19" spans="1:3" x14ac:dyDescent="0.2">
      <c r="A19" s="17">
        <f>Überblick!A20</f>
        <v>18</v>
      </c>
      <c r="B19" s="17" t="str">
        <f>Überblick!C20</f>
        <v>Ich packe meinen Koffer</v>
      </c>
      <c r="C19" s="17" t="str">
        <f>Überblick!J20</f>
        <v>HelferIn 18</v>
      </c>
    </row>
    <row r="20" spans="1:3" x14ac:dyDescent="0.2">
      <c r="A20" s="17">
        <f>Überblick!A21</f>
        <v>19</v>
      </c>
      <c r="B20" s="17" t="str">
        <f>Überblick!C21</f>
        <v>Schokoladenbälle schätzen</v>
      </c>
      <c r="C20" s="17" t="str">
        <f>Überblick!J21</f>
        <v>HelferIn 19</v>
      </c>
    </row>
    <row r="21" spans="1:3" x14ac:dyDescent="0.2">
      <c r="A21" s="17">
        <f>Überblick!A22</f>
        <v>20</v>
      </c>
      <c r="B21" s="17" t="str">
        <f>Überblick!C22</f>
        <v>Zeitdauer schätzen</v>
      </c>
      <c r="C21" s="17" t="str">
        <f>Überblick!J22</f>
        <v>HelferIn 20</v>
      </c>
    </row>
    <row r="22" spans="1:3" x14ac:dyDescent="0.2">
      <c r="A22" s="17">
        <f>Überblick!A23</f>
        <v>21</v>
      </c>
      <c r="B22" s="17" t="str">
        <f>Überblick!C23</f>
        <v>Bop it!</v>
      </c>
      <c r="C22" s="17" t="str">
        <f>Überblick!J23</f>
        <v>HelferIn 21</v>
      </c>
    </row>
    <row r="23" spans="1:3" x14ac:dyDescent="0.2">
      <c r="A23" s="17">
        <f>Überblick!A24</f>
        <v>22</v>
      </c>
      <c r="B23" s="17" t="str">
        <f>Überblick!C24</f>
        <v>Fußball-Korbwurf</v>
      </c>
      <c r="C23" s="17" t="str">
        <f>Überblick!J24</f>
        <v>HelferIn 22</v>
      </c>
    </row>
    <row r="24" spans="1:3" x14ac:dyDescent="0.2">
      <c r="A24" s="17">
        <f>Überblick!A25</f>
        <v>23</v>
      </c>
      <c r="B24" s="17" t="str">
        <f>Überblick!C25</f>
        <v>Einmaleins</v>
      </c>
      <c r="C24" s="17" t="str">
        <f>Überblick!J25</f>
        <v>HelferIn 23</v>
      </c>
    </row>
    <row r="25" spans="1:3" x14ac:dyDescent="0.2">
      <c r="A25" s="17">
        <f>Überblick!A26</f>
        <v>0</v>
      </c>
      <c r="B25" s="17" t="str">
        <f>Überblick!C26</f>
        <v>Jausenstation</v>
      </c>
      <c r="C25" s="17" t="str">
        <f>Überblick!J26</f>
        <v>Obstpaten?</v>
      </c>
    </row>
    <row r="26" spans="1:3" x14ac:dyDescent="0.2">
      <c r="A26" s="17">
        <f>Überblick!A25</f>
        <v>23</v>
      </c>
      <c r="B26" s="17">
        <f>Überblick!C27</f>
        <v>0</v>
      </c>
      <c r="C26" s="17">
        <f>Überblick!J27</f>
        <v>0</v>
      </c>
    </row>
  </sheetData>
  <sheetProtection sheet="1" objects="1" scenarios="1" selectLockedCells="1"/>
  <phoneticPr fontId="3" type="noConversion"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3"/>
  <sheetViews>
    <sheetView zoomScale="96" zoomScaleNormal="96" workbookViewId="0">
      <selection activeCell="C13" sqref="C13"/>
    </sheetView>
  </sheetViews>
  <sheetFormatPr baseColWidth="10" defaultRowHeight="12.75" x14ac:dyDescent="0.2"/>
  <cols>
    <col min="1" max="1" width="5" customWidth="1"/>
    <col min="2" max="2" width="24.6640625" customWidth="1"/>
    <col min="3" max="3" width="27.1640625" customWidth="1"/>
  </cols>
  <sheetData>
    <row r="1" spans="1:3" x14ac:dyDescent="0.2">
      <c r="A1" s="62">
        <v>1</v>
      </c>
      <c r="B1" s="62" t="s">
        <v>156</v>
      </c>
      <c r="C1" s="62" t="s">
        <v>136</v>
      </c>
    </row>
    <row r="2" spans="1:3" x14ac:dyDescent="0.2">
      <c r="A2" s="62">
        <v>2</v>
      </c>
      <c r="B2" s="62" t="s">
        <v>156</v>
      </c>
      <c r="C2" s="62" t="s">
        <v>137</v>
      </c>
    </row>
    <row r="3" spans="1:3" x14ac:dyDescent="0.2">
      <c r="A3" s="62">
        <v>3</v>
      </c>
      <c r="B3" s="62" t="s">
        <v>157</v>
      </c>
      <c r="C3" s="62" t="s">
        <v>150</v>
      </c>
    </row>
    <row r="4" spans="1:3" x14ac:dyDescent="0.2">
      <c r="A4" s="62">
        <v>4</v>
      </c>
      <c r="B4" s="62" t="s">
        <v>157</v>
      </c>
      <c r="C4" s="62" t="s">
        <v>138</v>
      </c>
    </row>
    <row r="5" spans="1:3" x14ac:dyDescent="0.2">
      <c r="A5" s="62">
        <v>5</v>
      </c>
      <c r="B5" s="62" t="s">
        <v>158</v>
      </c>
      <c r="C5" s="62" t="s">
        <v>139</v>
      </c>
    </row>
    <row r="6" spans="1:3" x14ac:dyDescent="0.2">
      <c r="A6" s="62">
        <v>6</v>
      </c>
      <c r="B6" s="62" t="s">
        <v>158</v>
      </c>
      <c r="C6" s="62" t="s">
        <v>140</v>
      </c>
    </row>
    <row r="7" spans="1:3" x14ac:dyDescent="0.2">
      <c r="A7" s="62">
        <v>7</v>
      </c>
      <c r="B7" s="62" t="s">
        <v>159</v>
      </c>
      <c r="C7" s="62" t="s">
        <v>155</v>
      </c>
    </row>
    <row r="8" spans="1:3" x14ac:dyDescent="0.2">
      <c r="A8" s="62">
        <v>8</v>
      </c>
      <c r="B8" s="62" t="s">
        <v>159</v>
      </c>
      <c r="C8" s="62" t="s">
        <v>141</v>
      </c>
    </row>
    <row r="9" spans="1:3" x14ac:dyDescent="0.2">
      <c r="A9" s="62">
        <v>9</v>
      </c>
      <c r="B9" s="62" t="s">
        <v>160</v>
      </c>
      <c r="C9" s="62" t="s">
        <v>142</v>
      </c>
    </row>
    <row r="10" spans="1:3" x14ac:dyDescent="0.2">
      <c r="A10" s="62">
        <v>10</v>
      </c>
      <c r="B10" s="62" t="s">
        <v>160</v>
      </c>
      <c r="C10" s="62" t="s">
        <v>143</v>
      </c>
    </row>
    <row r="11" spans="1:3" x14ac:dyDescent="0.2">
      <c r="A11" s="62">
        <v>11</v>
      </c>
      <c r="B11" s="62" t="s">
        <v>161</v>
      </c>
      <c r="C11" s="62" t="s">
        <v>144</v>
      </c>
    </row>
    <row r="12" spans="1:3" x14ac:dyDescent="0.2">
      <c r="A12" s="62">
        <v>12</v>
      </c>
      <c r="B12" s="62" t="s">
        <v>161</v>
      </c>
      <c r="C12" s="62" t="s">
        <v>145</v>
      </c>
    </row>
    <row r="13" spans="1:3" x14ac:dyDescent="0.2">
      <c r="A13" s="62">
        <v>13</v>
      </c>
      <c r="B13" s="62" t="s">
        <v>162</v>
      </c>
      <c r="C13" s="62" t="s">
        <v>146</v>
      </c>
    </row>
    <row r="14" spans="1:3" x14ac:dyDescent="0.2">
      <c r="A14" s="62">
        <v>14</v>
      </c>
      <c r="B14" s="62" t="s">
        <v>162</v>
      </c>
      <c r="C14" s="62" t="s">
        <v>147</v>
      </c>
    </row>
    <row r="15" spans="1:3" x14ac:dyDescent="0.2">
      <c r="A15" s="62">
        <v>15</v>
      </c>
      <c r="B15" s="62" t="s">
        <v>163</v>
      </c>
      <c r="C15" s="62" t="s">
        <v>148</v>
      </c>
    </row>
    <row r="16" spans="1:3" x14ac:dyDescent="0.2">
      <c r="A16" s="62">
        <v>16</v>
      </c>
      <c r="B16" s="62" t="s">
        <v>163</v>
      </c>
      <c r="C16" s="62" t="s">
        <v>149</v>
      </c>
    </row>
    <row r="19" spans="3:3" ht="15" x14ac:dyDescent="0.2">
      <c r="C19" s="66"/>
    </row>
    <row r="20" spans="3:3" ht="15" x14ac:dyDescent="0.2">
      <c r="C20" s="66"/>
    </row>
    <row r="21" spans="3:3" ht="15" x14ac:dyDescent="0.2">
      <c r="C21" s="66"/>
    </row>
    <row r="22" spans="3:3" ht="15" x14ac:dyDescent="0.2">
      <c r="C22" s="66"/>
    </row>
    <row r="23" spans="3:3" ht="15" x14ac:dyDescent="0.2">
      <c r="C23" s="66"/>
    </row>
  </sheetData>
  <sheetProtection sheet="1" objects="1" scenarios="1" selectLockedCells="1"/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/>
  <dimension ref="A1:AB152"/>
  <sheetViews>
    <sheetView zoomScale="80" zoomScaleNormal="80" workbookViewId="0">
      <selection activeCell="D23" sqref="D23"/>
    </sheetView>
  </sheetViews>
  <sheetFormatPr baseColWidth="10" defaultRowHeight="12.75" x14ac:dyDescent="0.2"/>
  <cols>
    <col min="1" max="1" width="4.5" style="25" customWidth="1"/>
    <col min="2" max="2" width="20.6640625" style="25" customWidth="1"/>
    <col min="3" max="3" width="5.1640625" style="25" customWidth="1"/>
    <col min="4" max="19" width="4.83203125" style="25" customWidth="1"/>
    <col min="20" max="26" width="4.5" style="25" customWidth="1"/>
    <col min="27" max="27" width="7.33203125" style="25" customWidth="1"/>
    <col min="28" max="28" width="22.33203125" style="25" customWidth="1"/>
    <col min="29" max="16384" width="12" style="25"/>
  </cols>
  <sheetData>
    <row r="1" spans="1:28" ht="124.5" customHeight="1" x14ac:dyDescent="0.2">
      <c r="A1" s="10"/>
      <c r="B1" s="10"/>
      <c r="C1" s="24" t="s">
        <v>152</v>
      </c>
      <c r="D1" s="21" t="str">
        <f>Überblick!C3</f>
        <v>Elfmeterschießen aufs eigene Tor (Tischkicker)</v>
      </c>
      <c r="E1" s="21" t="str">
        <f>Überblick!C4</f>
        <v>Torwandschießen</v>
      </c>
      <c r="F1" s="21" t="str">
        <f>Überblick!C5</f>
        <v>Geschmackstest</v>
      </c>
      <c r="G1" s="21" t="str">
        <f>Überblick!C6</f>
        <v>Schubkarrenrallye</v>
      </c>
      <c r="H1" s="21" t="str">
        <f>Überblick!C7</f>
        <v>Mathe-Känguru</v>
      </c>
      <c r="I1" s="21" t="str">
        <f>Überblick!C8</f>
        <v>Spielerquiz</v>
      </c>
      <c r="J1" s="21" t="str">
        <f>Überblick!C9</f>
        <v>Jumperweitsprung</v>
      </c>
      <c r="K1" s="21" t="str">
        <f>Überblick!C10</f>
        <v>Liegeradstaffel</v>
      </c>
      <c r="L1" s="21" t="str">
        <f>Überblick!C11</f>
        <v>Makroaufnahmen</v>
      </c>
      <c r="M1" s="21" t="str">
        <f>Überblick!C12</f>
        <v>Stangerl-Tauchen</v>
      </c>
      <c r="N1" s="21" t="str">
        <f>Überblick!C13</f>
        <v>Schiefer Turm zu Pisa</v>
      </c>
      <c r="O1" s="21" t="str">
        <f>Überblick!C14</f>
        <v>Zonenweitwurf mit Heuler</v>
      </c>
      <c r="P1" s="21" t="str">
        <f>Überblick!C15</f>
        <v>Wasserweitwurf</v>
      </c>
      <c r="Q1" s="21" t="str">
        <f>Überblick!C16</f>
        <v>Glücksrad</v>
      </c>
      <c r="R1" s="21" t="str">
        <f>Überblick!C17</f>
        <v>Länderpiken</v>
      </c>
      <c r="S1" s="21" t="str">
        <f>Überblick!C18</f>
        <v>Puzzeln auf Zeit (Länderpuzzles)</v>
      </c>
      <c r="T1" s="21" t="str">
        <f>Überblick!C19</f>
        <v>Stelzenslalom</v>
      </c>
      <c r="U1" s="21" t="str">
        <f>Überblick!C20</f>
        <v>Ich packe meinen Koffer</v>
      </c>
      <c r="V1" s="21" t="str">
        <f>Überblick!C21</f>
        <v>Schokoladenbälle schätzen</v>
      </c>
      <c r="W1" s="21" t="str">
        <f>Überblick!C22</f>
        <v>Zeitdauer schätzen</v>
      </c>
      <c r="X1" s="21" t="str">
        <f>Überblick!C23</f>
        <v>Bop it!</v>
      </c>
      <c r="Y1" s="21" t="str">
        <f>Überblick!C24</f>
        <v>Fußball-Korbwurf</v>
      </c>
      <c r="Z1" s="21" t="str">
        <f>Überblick!C25</f>
        <v>Einmaleins</v>
      </c>
    </row>
    <row r="2" spans="1:28" x14ac:dyDescent="0.2">
      <c r="A2" s="10"/>
      <c r="B2" s="10"/>
      <c r="C2" s="10"/>
      <c r="D2" s="26">
        <v>1</v>
      </c>
      <c r="E2" s="26">
        <v>2</v>
      </c>
      <c r="F2" s="26">
        <v>3</v>
      </c>
      <c r="G2" s="26">
        <v>4</v>
      </c>
      <c r="H2" s="26">
        <v>5</v>
      </c>
      <c r="I2" s="26">
        <v>6</v>
      </c>
      <c r="J2" s="26">
        <v>7</v>
      </c>
      <c r="K2" s="26">
        <v>8</v>
      </c>
      <c r="L2" s="26">
        <v>9</v>
      </c>
      <c r="M2" s="26">
        <v>10</v>
      </c>
      <c r="N2" s="26">
        <v>11</v>
      </c>
      <c r="O2" s="26">
        <v>12</v>
      </c>
      <c r="P2" s="26">
        <v>13</v>
      </c>
      <c r="Q2" s="26">
        <v>14</v>
      </c>
      <c r="R2" s="26">
        <v>15</v>
      </c>
      <c r="S2" s="26">
        <v>16</v>
      </c>
      <c r="T2" s="26">
        <v>17</v>
      </c>
      <c r="U2" s="26">
        <v>18</v>
      </c>
      <c r="V2" s="26">
        <v>19</v>
      </c>
      <c r="W2" s="26">
        <v>20</v>
      </c>
      <c r="X2" s="26">
        <v>21</v>
      </c>
      <c r="Y2" s="26">
        <v>22</v>
      </c>
      <c r="Z2" s="26">
        <v>23</v>
      </c>
    </row>
    <row r="3" spans="1:28" x14ac:dyDescent="0.2">
      <c r="A3" s="10"/>
      <c r="B3" s="10" t="s">
        <v>38</v>
      </c>
      <c r="C3" s="10"/>
      <c r="D3" s="27">
        <f>SUM(D7:D224)</f>
        <v>146</v>
      </c>
      <c r="E3" s="27">
        <f t="shared" ref="E3:S3" si="0">SUM(E7:E224)</f>
        <v>40</v>
      </c>
      <c r="F3" s="27">
        <f t="shared" si="0"/>
        <v>50</v>
      </c>
      <c r="G3" s="27">
        <f t="shared" si="0"/>
        <v>52</v>
      </c>
      <c r="H3" s="27">
        <f t="shared" si="0"/>
        <v>42</v>
      </c>
      <c r="I3" s="27">
        <f t="shared" si="0"/>
        <v>42</v>
      </c>
      <c r="J3" s="27">
        <f t="shared" si="0"/>
        <v>77</v>
      </c>
      <c r="K3" s="28">
        <f t="shared" si="0"/>
        <v>80</v>
      </c>
      <c r="L3" s="27">
        <f t="shared" si="0"/>
        <v>65</v>
      </c>
      <c r="M3" s="27">
        <f t="shared" si="0"/>
        <v>41</v>
      </c>
      <c r="N3" s="27">
        <f t="shared" si="0"/>
        <v>46</v>
      </c>
      <c r="O3" s="27">
        <f t="shared" si="0"/>
        <v>65</v>
      </c>
      <c r="P3" s="27">
        <f t="shared" si="0"/>
        <v>39</v>
      </c>
      <c r="Q3" s="27">
        <f t="shared" si="0"/>
        <v>146</v>
      </c>
      <c r="R3" s="27">
        <f t="shared" si="0"/>
        <v>48</v>
      </c>
      <c r="S3" s="27">
        <f t="shared" si="0"/>
        <v>82</v>
      </c>
      <c r="T3" s="27">
        <f t="shared" ref="T3:Z3" si="1">SUM(T7:T224)</f>
        <v>146</v>
      </c>
      <c r="U3" s="27">
        <f t="shared" si="1"/>
        <v>52</v>
      </c>
      <c r="V3" s="27">
        <f t="shared" si="1"/>
        <v>146</v>
      </c>
      <c r="W3" s="27">
        <f t="shared" si="1"/>
        <v>145</v>
      </c>
      <c r="X3" s="27">
        <f t="shared" si="1"/>
        <v>82</v>
      </c>
      <c r="Y3" s="27">
        <f t="shared" si="1"/>
        <v>27</v>
      </c>
      <c r="Z3" s="27">
        <f t="shared" si="1"/>
        <v>144</v>
      </c>
    </row>
    <row r="4" spans="1:28" ht="19.5" customHeight="1" x14ac:dyDescent="0.2">
      <c r="A4" s="10"/>
      <c r="B4" s="10" t="s">
        <v>153</v>
      </c>
      <c r="C4" s="10"/>
      <c r="D4" s="29"/>
      <c r="E4" s="27"/>
      <c r="F4" s="27"/>
      <c r="G4" s="27"/>
      <c r="H4" s="27"/>
      <c r="I4" s="27"/>
      <c r="J4" s="27"/>
      <c r="K4" s="28"/>
      <c r="L4" s="27"/>
      <c r="M4" s="27"/>
      <c r="N4" s="27"/>
      <c r="O4" s="27"/>
      <c r="P4" s="27"/>
      <c r="Q4" s="27"/>
      <c r="R4" s="27"/>
      <c r="S4" s="27"/>
      <c r="T4" s="29"/>
      <c r="U4" s="27"/>
      <c r="V4" s="27"/>
      <c r="W4" s="27"/>
      <c r="X4" s="27"/>
      <c r="Y4" s="27"/>
      <c r="Z4" s="27"/>
    </row>
    <row r="5" spans="1:28" ht="19.5" customHeight="1" x14ac:dyDescent="0.2">
      <c r="A5" s="62"/>
      <c r="B5" s="62" t="s">
        <v>154</v>
      </c>
      <c r="C5" s="62"/>
      <c r="D5" s="65"/>
      <c r="E5" s="63"/>
      <c r="F5" s="63"/>
      <c r="G5" s="63"/>
      <c r="H5" s="63"/>
      <c r="I5" s="63"/>
      <c r="J5" s="63"/>
      <c r="K5" s="64"/>
      <c r="L5" s="63"/>
      <c r="M5" s="63"/>
      <c r="N5" s="63"/>
      <c r="O5" s="63"/>
      <c r="P5" s="63"/>
      <c r="Q5" s="63"/>
      <c r="R5" s="63"/>
      <c r="S5" s="63"/>
      <c r="T5" s="65"/>
      <c r="U5" s="63"/>
      <c r="V5" s="63"/>
      <c r="W5" s="63"/>
      <c r="X5" s="63"/>
      <c r="Y5" s="63"/>
      <c r="Z5" s="63"/>
    </row>
    <row r="6" spans="1:28" x14ac:dyDescent="0.2">
      <c r="A6" s="10"/>
      <c r="B6" s="10"/>
      <c r="C6" s="1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25" t="s">
        <v>57</v>
      </c>
    </row>
    <row r="7" spans="1:28" ht="15.75" hidden="1" x14ac:dyDescent="0.25">
      <c r="A7" s="17" t="s">
        <v>39</v>
      </c>
      <c r="B7" s="17" t="str">
        <f>Auslosung!B6</f>
        <v>Alaba</v>
      </c>
      <c r="C7" s="22">
        <f>Auslosung!E6</f>
        <v>9</v>
      </c>
      <c r="D7" s="31">
        <v>1</v>
      </c>
      <c r="E7" s="31">
        <v>1</v>
      </c>
      <c r="F7" s="31"/>
      <c r="G7" s="31">
        <v>1</v>
      </c>
      <c r="H7" s="31"/>
      <c r="I7" s="31"/>
      <c r="J7" s="31">
        <v>1</v>
      </c>
      <c r="K7" s="31">
        <v>1</v>
      </c>
      <c r="L7" s="31">
        <v>1</v>
      </c>
      <c r="M7" s="31">
        <v>1</v>
      </c>
      <c r="N7" s="31">
        <v>1</v>
      </c>
      <c r="O7" s="31">
        <v>1</v>
      </c>
      <c r="P7" s="31"/>
      <c r="Q7" s="31">
        <v>1</v>
      </c>
      <c r="R7" s="31">
        <v>1</v>
      </c>
      <c r="S7" s="31">
        <v>1</v>
      </c>
      <c r="T7" s="31">
        <v>1</v>
      </c>
      <c r="U7" s="31"/>
      <c r="V7" s="31">
        <v>1</v>
      </c>
      <c r="W7" s="31">
        <v>1</v>
      </c>
      <c r="X7" s="31"/>
      <c r="Y7" s="31">
        <v>1</v>
      </c>
      <c r="Z7" s="31">
        <v>1</v>
      </c>
      <c r="AA7" s="17">
        <f t="shared" ref="AA7:AA38" si="2">SUM(D7:Z7)</f>
        <v>17</v>
      </c>
      <c r="AB7" s="32" t="str">
        <f>IF(H2=0,"",INDEX(Gruppe_Raum!$A$1:$B$16,MATCH(C7,Gruppe_Raum!$A$1:$A$16,),2))</f>
        <v>3a, Frau Brachet</v>
      </c>
    </row>
    <row r="8" spans="1:28" ht="15.75" hidden="1" x14ac:dyDescent="0.25">
      <c r="A8" s="17" t="s">
        <v>39</v>
      </c>
      <c r="B8" s="17" t="str">
        <f>Auslosung!B7</f>
        <v>Belkahia</v>
      </c>
      <c r="C8" s="22">
        <f>Auslosung!E7</f>
        <v>6</v>
      </c>
      <c r="D8" s="31">
        <v>1</v>
      </c>
      <c r="E8" s="31"/>
      <c r="F8" s="31"/>
      <c r="G8" s="31"/>
      <c r="H8" s="31"/>
      <c r="I8" s="31"/>
      <c r="J8" s="31"/>
      <c r="K8" s="31">
        <v>1</v>
      </c>
      <c r="L8" s="31"/>
      <c r="M8" s="31"/>
      <c r="N8" s="31">
        <v>1</v>
      </c>
      <c r="O8" s="31"/>
      <c r="P8" s="31"/>
      <c r="Q8" s="31">
        <v>1</v>
      </c>
      <c r="R8" s="31"/>
      <c r="S8" s="31">
        <v>1</v>
      </c>
      <c r="T8" s="31">
        <v>1</v>
      </c>
      <c r="U8" s="31"/>
      <c r="V8" s="31">
        <v>1</v>
      </c>
      <c r="W8" s="31">
        <v>1</v>
      </c>
      <c r="X8" s="31">
        <v>1</v>
      </c>
      <c r="Y8" s="31"/>
      <c r="Z8" s="31">
        <v>1</v>
      </c>
      <c r="AA8" s="17">
        <f t="shared" si="2"/>
        <v>10</v>
      </c>
      <c r="AB8" s="32" t="str">
        <f>IF(C8=0,"",INDEX(Gruppe_Raum!$A$1:$B$16,MATCH(C8,Gruppe_Raum!$A$1:$A$16,),2))</f>
        <v>2a, Frau Oftermond</v>
      </c>
    </row>
    <row r="9" spans="1:28" ht="15.75" hidden="1" x14ac:dyDescent="0.25">
      <c r="A9" s="17" t="s">
        <v>39</v>
      </c>
      <c r="B9" s="17" t="str">
        <f>Auslosung!B8</f>
        <v>Dressel</v>
      </c>
      <c r="C9" s="22">
        <f>Auslosung!E8</f>
        <v>14</v>
      </c>
      <c r="D9" s="31">
        <v>1</v>
      </c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>
        <v>1</v>
      </c>
      <c r="R9" s="31"/>
      <c r="S9" s="31"/>
      <c r="T9" s="31">
        <v>1</v>
      </c>
      <c r="U9" s="31"/>
      <c r="V9" s="31">
        <v>1</v>
      </c>
      <c r="W9" s="31">
        <v>1</v>
      </c>
      <c r="X9" s="31"/>
      <c r="Y9" s="31"/>
      <c r="Z9" s="31">
        <v>1</v>
      </c>
      <c r="AA9" s="17">
        <f t="shared" si="2"/>
        <v>6</v>
      </c>
      <c r="AB9" s="32" t="str">
        <f>IF(C9=0,"",INDEX(Gruppe_Raum!$A$1:$B$16,MATCH(C9,Gruppe_Raum!$A$1:$A$16,),2))</f>
        <v>4a, Herr Ernting</v>
      </c>
    </row>
    <row r="10" spans="1:28" ht="15.75" hidden="1" x14ac:dyDescent="0.25">
      <c r="A10" s="17" t="s">
        <v>39</v>
      </c>
      <c r="B10" s="17" t="str">
        <f>Auslosung!B9</f>
        <v>Djajo</v>
      </c>
      <c r="C10" s="22">
        <f>Auslosung!E9</f>
        <v>2</v>
      </c>
      <c r="D10" s="31">
        <v>1</v>
      </c>
      <c r="E10" s="31">
        <v>1</v>
      </c>
      <c r="F10" s="31"/>
      <c r="G10" s="31">
        <v>1</v>
      </c>
      <c r="H10" s="31"/>
      <c r="I10" s="31"/>
      <c r="J10" s="31"/>
      <c r="K10" s="31">
        <v>1</v>
      </c>
      <c r="L10" s="31"/>
      <c r="M10" s="31"/>
      <c r="N10" s="31"/>
      <c r="O10" s="31"/>
      <c r="P10" s="31">
        <v>1</v>
      </c>
      <c r="Q10" s="31">
        <v>1</v>
      </c>
      <c r="R10" s="31"/>
      <c r="S10" s="31"/>
      <c r="T10" s="31">
        <v>1</v>
      </c>
      <c r="U10" s="31"/>
      <c r="V10" s="31">
        <v>1</v>
      </c>
      <c r="W10" s="31">
        <v>1</v>
      </c>
      <c r="X10" s="31"/>
      <c r="Y10" s="31"/>
      <c r="Z10" s="31">
        <v>1</v>
      </c>
      <c r="AA10" s="17">
        <f t="shared" si="2"/>
        <v>10</v>
      </c>
      <c r="AB10" s="32" t="str">
        <f>IF(C10=0,"",INDEX(Gruppe_Raum!$A$1:$B$16,MATCH(C10,Gruppe_Raum!$A$1:$A$16,),2))</f>
        <v>1a, Frau Hornung</v>
      </c>
    </row>
    <row r="11" spans="1:28" ht="15.75" hidden="1" x14ac:dyDescent="0.25">
      <c r="A11" s="17" t="s">
        <v>39</v>
      </c>
      <c r="B11" s="17" t="str">
        <f>Auslosung!B10</f>
        <v>Hiller</v>
      </c>
      <c r="C11" s="22">
        <f>Auslosung!E10</f>
        <v>8</v>
      </c>
      <c r="D11" s="31">
        <v>1</v>
      </c>
      <c r="E11" s="31">
        <v>1</v>
      </c>
      <c r="F11" s="31"/>
      <c r="G11" s="31">
        <v>1</v>
      </c>
      <c r="H11" s="31"/>
      <c r="I11" s="31">
        <v>1</v>
      </c>
      <c r="J11" s="31">
        <v>1</v>
      </c>
      <c r="K11" s="31">
        <v>1</v>
      </c>
      <c r="L11" s="31">
        <v>1</v>
      </c>
      <c r="M11" s="31"/>
      <c r="N11" s="31"/>
      <c r="O11" s="31">
        <v>1</v>
      </c>
      <c r="P11" s="31"/>
      <c r="Q11" s="31">
        <v>1</v>
      </c>
      <c r="R11" s="31"/>
      <c r="S11" s="31">
        <v>1</v>
      </c>
      <c r="T11" s="31">
        <v>1</v>
      </c>
      <c r="U11" s="31">
        <v>1</v>
      </c>
      <c r="V11" s="31">
        <v>1</v>
      </c>
      <c r="W11" s="31">
        <v>1</v>
      </c>
      <c r="X11" s="31">
        <v>1</v>
      </c>
      <c r="Y11" s="31"/>
      <c r="Z11" s="31">
        <v>1</v>
      </c>
      <c r="AA11" s="17">
        <f t="shared" si="2"/>
        <v>16</v>
      </c>
      <c r="AB11" s="32" t="str">
        <f>IF(C11=0,"",INDEX(Gruppe_Raum!$A$1:$B$16,MATCH(C11,Gruppe_Raum!$A$1:$A$16,),2))</f>
        <v>2b, Frau Wonnemond</v>
      </c>
    </row>
    <row r="12" spans="1:28" ht="15.75" hidden="1" x14ac:dyDescent="0.25">
      <c r="A12" s="17" t="s">
        <v>39</v>
      </c>
      <c r="B12" s="17" t="str">
        <f>Auslosung!B11</f>
        <v>Lex</v>
      </c>
      <c r="C12" s="22">
        <f>Auslosung!E11</f>
        <v>15</v>
      </c>
      <c r="D12" s="31">
        <v>1</v>
      </c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>
        <v>1</v>
      </c>
      <c r="R12" s="31"/>
      <c r="S12" s="31"/>
      <c r="T12" s="31">
        <v>1</v>
      </c>
      <c r="U12" s="31"/>
      <c r="V12" s="31">
        <v>1</v>
      </c>
      <c r="W12" s="31">
        <v>1</v>
      </c>
      <c r="X12" s="31"/>
      <c r="Y12" s="31"/>
      <c r="Z12" s="31">
        <v>1</v>
      </c>
      <c r="AA12" s="17">
        <f t="shared" si="2"/>
        <v>6</v>
      </c>
      <c r="AB12" s="32" t="str">
        <f>IF(C12=0,"",INDEX(Gruppe_Raum!$A$1:$B$16,MATCH(C12,Gruppe_Raum!$A$1:$A$16,),2))</f>
        <v>4b, Frau Scheiding</v>
      </c>
    </row>
    <row r="13" spans="1:28" ht="15.75" hidden="1" x14ac:dyDescent="0.25">
      <c r="A13" s="17" t="s">
        <v>39</v>
      </c>
      <c r="B13" s="17" t="str">
        <f>Auslosung!B12</f>
        <v xml:space="preserve">Mölders </v>
      </c>
      <c r="C13" s="22">
        <f>Auslosung!E12</f>
        <v>5</v>
      </c>
      <c r="D13" s="31">
        <v>1</v>
      </c>
      <c r="E13" s="31">
        <v>1</v>
      </c>
      <c r="F13" s="31"/>
      <c r="G13" s="31"/>
      <c r="H13" s="31"/>
      <c r="I13" s="31"/>
      <c r="J13" s="31"/>
      <c r="K13" s="31">
        <v>1</v>
      </c>
      <c r="L13" s="31"/>
      <c r="M13" s="31">
        <v>1</v>
      </c>
      <c r="N13" s="31"/>
      <c r="O13" s="31"/>
      <c r="P13" s="31"/>
      <c r="Q13" s="31">
        <v>1</v>
      </c>
      <c r="R13" s="31">
        <v>1</v>
      </c>
      <c r="S13" s="31">
        <v>1</v>
      </c>
      <c r="T13" s="31">
        <v>1</v>
      </c>
      <c r="U13" s="31"/>
      <c r="V13" s="31">
        <v>1</v>
      </c>
      <c r="W13" s="31">
        <v>1</v>
      </c>
      <c r="X13" s="31"/>
      <c r="Y13" s="31"/>
      <c r="Z13" s="31">
        <v>1</v>
      </c>
      <c r="AA13" s="17">
        <f t="shared" si="2"/>
        <v>11</v>
      </c>
      <c r="AB13" s="32" t="str">
        <f>IF(C13=0,"",INDEX(Gruppe_Raum!$A$1:$B$16,MATCH(C13,Gruppe_Raum!$A$1:$A$16,),2))</f>
        <v>2a, Frau Oftermond</v>
      </c>
    </row>
    <row r="14" spans="1:28" ht="15.75" hidden="1" x14ac:dyDescent="0.25">
      <c r="A14" s="17" t="s">
        <v>39</v>
      </c>
      <c r="B14" s="17" t="str">
        <f>Auslosung!B13</f>
        <v>Tallig</v>
      </c>
      <c r="C14" s="22">
        <f>Auslosung!E13</f>
        <v>7</v>
      </c>
      <c r="D14" s="31">
        <v>1</v>
      </c>
      <c r="E14" s="31"/>
      <c r="F14" s="31"/>
      <c r="G14" s="31"/>
      <c r="H14" s="31"/>
      <c r="I14" s="31"/>
      <c r="J14" s="31"/>
      <c r="K14" s="31">
        <v>1</v>
      </c>
      <c r="L14" s="31"/>
      <c r="M14" s="31"/>
      <c r="N14" s="31">
        <v>1</v>
      </c>
      <c r="O14" s="31">
        <v>1</v>
      </c>
      <c r="P14" s="31">
        <v>1</v>
      </c>
      <c r="Q14" s="31">
        <v>1</v>
      </c>
      <c r="R14" s="31">
        <v>1</v>
      </c>
      <c r="S14" s="31">
        <v>1</v>
      </c>
      <c r="T14" s="31">
        <v>1</v>
      </c>
      <c r="U14" s="31"/>
      <c r="V14" s="31">
        <v>1</v>
      </c>
      <c r="W14" s="31">
        <v>1</v>
      </c>
      <c r="X14" s="31">
        <v>1</v>
      </c>
      <c r="Y14" s="31"/>
      <c r="Z14" s="31">
        <v>1</v>
      </c>
      <c r="AA14" s="17">
        <f t="shared" si="2"/>
        <v>13</v>
      </c>
      <c r="AB14" s="32" t="str">
        <f>IF(C14=0,"",INDEX(Gruppe_Raum!$A$1:$B$16,MATCH(C14,Gruppe_Raum!$A$1:$A$16,),2))</f>
        <v>2b, Frau Wonnemond</v>
      </c>
    </row>
    <row r="15" spans="1:28" ht="15.75" hidden="1" x14ac:dyDescent="0.25">
      <c r="A15" s="17" t="s">
        <v>39</v>
      </c>
      <c r="B15" s="17" t="str">
        <f>Auslosung!B14</f>
        <v>Erdmann</v>
      </c>
      <c r="C15" s="22">
        <f>Auslosung!E14</f>
        <v>10</v>
      </c>
      <c r="D15" s="31">
        <v>1</v>
      </c>
      <c r="E15" s="31"/>
      <c r="F15" s="31"/>
      <c r="G15" s="31"/>
      <c r="H15" s="31">
        <v>1</v>
      </c>
      <c r="I15" s="31">
        <v>1</v>
      </c>
      <c r="J15" s="31">
        <v>1</v>
      </c>
      <c r="K15" s="31">
        <v>1</v>
      </c>
      <c r="L15" s="31">
        <v>1</v>
      </c>
      <c r="M15" s="31"/>
      <c r="N15" s="31">
        <v>1</v>
      </c>
      <c r="O15" s="31"/>
      <c r="P15" s="31"/>
      <c r="Q15" s="31">
        <v>1</v>
      </c>
      <c r="R15" s="31">
        <v>1</v>
      </c>
      <c r="S15" s="31">
        <v>1</v>
      </c>
      <c r="T15" s="31">
        <v>1</v>
      </c>
      <c r="U15" s="31"/>
      <c r="V15" s="31">
        <v>1</v>
      </c>
      <c r="W15" s="31">
        <v>1</v>
      </c>
      <c r="X15" s="31"/>
      <c r="Y15" s="31"/>
      <c r="Z15" s="31">
        <v>1</v>
      </c>
      <c r="AA15" s="17">
        <f t="shared" si="2"/>
        <v>14</v>
      </c>
      <c r="AB15" s="32" t="str">
        <f>IF(C15=0,"",INDEX(Gruppe_Raum!$A$1:$B$16,MATCH(C15,Gruppe_Raum!$A$1:$A$16,),2))</f>
        <v>3a, Frau Brachet</v>
      </c>
    </row>
    <row r="16" spans="1:28" ht="15.75" hidden="1" x14ac:dyDescent="0.25">
      <c r="A16" s="17" t="s">
        <v>39</v>
      </c>
      <c r="B16" s="17" t="str">
        <f>Auslosung!B15</f>
        <v>Greilinger</v>
      </c>
      <c r="C16" s="22">
        <f>Auslosung!E15</f>
        <v>11</v>
      </c>
      <c r="D16" s="31">
        <v>1</v>
      </c>
      <c r="E16" s="31"/>
      <c r="F16" s="31"/>
      <c r="G16" s="31"/>
      <c r="H16" s="31"/>
      <c r="I16" s="31"/>
      <c r="J16" s="31">
        <v>1</v>
      </c>
      <c r="K16" s="31"/>
      <c r="L16" s="31"/>
      <c r="M16" s="31">
        <v>1</v>
      </c>
      <c r="N16" s="31"/>
      <c r="O16" s="31">
        <v>1</v>
      </c>
      <c r="P16" s="31"/>
      <c r="Q16" s="31">
        <v>1</v>
      </c>
      <c r="R16" s="31">
        <v>1</v>
      </c>
      <c r="S16" s="31"/>
      <c r="T16" s="31">
        <v>1</v>
      </c>
      <c r="U16" s="31">
        <v>1</v>
      </c>
      <c r="V16" s="31">
        <v>1</v>
      </c>
      <c r="W16" s="31">
        <v>1</v>
      </c>
      <c r="X16" s="31">
        <v>1</v>
      </c>
      <c r="Y16" s="31"/>
      <c r="Z16" s="31">
        <v>1</v>
      </c>
      <c r="AA16" s="17">
        <f t="shared" si="2"/>
        <v>12</v>
      </c>
      <c r="AB16" s="32" t="str">
        <f>IF(C16=0,"",INDEX(Gruppe_Raum!$A$1:$B$16,MATCH(C16,Gruppe_Raum!$A$1:$A$16,),2))</f>
        <v>3b, Frau Heuert</v>
      </c>
    </row>
    <row r="17" spans="1:28" ht="15.75" hidden="1" x14ac:dyDescent="0.25">
      <c r="A17" s="17" t="s">
        <v>39</v>
      </c>
      <c r="B17" s="17" t="str">
        <f>Auslosung!B16</f>
        <v>Klassen</v>
      </c>
      <c r="C17" s="22">
        <f>Auslosung!E16</f>
        <v>8</v>
      </c>
      <c r="D17" s="31">
        <v>1</v>
      </c>
      <c r="E17" s="31"/>
      <c r="F17" s="31"/>
      <c r="G17" s="31"/>
      <c r="H17" s="31"/>
      <c r="I17" s="31"/>
      <c r="J17" s="31"/>
      <c r="K17" s="31">
        <v>1</v>
      </c>
      <c r="L17" s="31">
        <v>1</v>
      </c>
      <c r="M17" s="31"/>
      <c r="N17" s="31"/>
      <c r="O17" s="31"/>
      <c r="P17" s="31"/>
      <c r="Q17" s="31">
        <v>1</v>
      </c>
      <c r="R17" s="31"/>
      <c r="S17" s="31">
        <v>1</v>
      </c>
      <c r="T17" s="31">
        <v>1</v>
      </c>
      <c r="U17" s="31"/>
      <c r="V17" s="31">
        <v>1</v>
      </c>
      <c r="W17" s="31">
        <v>1</v>
      </c>
      <c r="X17" s="31">
        <v>1</v>
      </c>
      <c r="Y17" s="31"/>
      <c r="Z17" s="31">
        <v>1</v>
      </c>
      <c r="AA17" s="17">
        <f t="shared" si="2"/>
        <v>10</v>
      </c>
      <c r="AB17" s="32" t="str">
        <f>IF(C17=0,"",INDEX(Gruppe_Raum!$A$1:$B$16,MATCH(C17,Gruppe_Raum!$A$1:$A$16,),2))</f>
        <v>2b, Frau Wonnemond</v>
      </c>
    </row>
    <row r="18" spans="1:28" ht="15.75" hidden="1" x14ac:dyDescent="0.25">
      <c r="A18" s="17" t="s">
        <v>39</v>
      </c>
      <c r="B18" s="17" t="str">
        <f>Auslosung!B17</f>
        <v>Moll</v>
      </c>
      <c r="C18" s="22">
        <f>Auslosung!E17</f>
        <v>12</v>
      </c>
      <c r="D18" s="31">
        <v>1</v>
      </c>
      <c r="E18" s="31">
        <v>1</v>
      </c>
      <c r="F18" s="31"/>
      <c r="G18" s="31">
        <v>1</v>
      </c>
      <c r="H18" s="31"/>
      <c r="I18" s="31">
        <v>1</v>
      </c>
      <c r="J18" s="31"/>
      <c r="K18" s="31"/>
      <c r="L18" s="31">
        <v>1</v>
      </c>
      <c r="M18" s="31">
        <v>1</v>
      </c>
      <c r="N18" s="31"/>
      <c r="O18" s="31">
        <v>1</v>
      </c>
      <c r="P18" s="31"/>
      <c r="Q18" s="31">
        <v>1</v>
      </c>
      <c r="R18" s="31"/>
      <c r="S18" s="31">
        <v>1</v>
      </c>
      <c r="T18" s="31">
        <v>1</v>
      </c>
      <c r="U18" s="31"/>
      <c r="V18" s="31">
        <v>1</v>
      </c>
      <c r="W18" s="31">
        <v>1</v>
      </c>
      <c r="X18" s="31"/>
      <c r="Y18" s="31"/>
      <c r="Z18" s="31">
        <v>1</v>
      </c>
      <c r="AA18" s="17">
        <f t="shared" si="2"/>
        <v>13</v>
      </c>
      <c r="AB18" s="32" t="str">
        <f>IF(C18=0,"",INDEX(Gruppe_Raum!$A$1:$B$16,MATCH(C18,Gruppe_Raum!$A$1:$A$16,),2))</f>
        <v>3b, Frau Heuert</v>
      </c>
    </row>
    <row r="19" spans="1:28" ht="15.75" hidden="1" x14ac:dyDescent="0.25">
      <c r="A19" s="17" t="s">
        <v>39</v>
      </c>
      <c r="B19" s="17" t="str">
        <f>Auslosung!B18</f>
        <v>Salger</v>
      </c>
      <c r="C19" s="22">
        <f>Auslosung!E18</f>
        <v>5</v>
      </c>
      <c r="D19" s="31">
        <v>1</v>
      </c>
      <c r="E19" s="31"/>
      <c r="F19" s="31">
        <v>1</v>
      </c>
      <c r="G19" s="31"/>
      <c r="H19" s="31"/>
      <c r="I19" s="31"/>
      <c r="J19" s="31"/>
      <c r="K19" s="31"/>
      <c r="L19" s="31">
        <v>1</v>
      </c>
      <c r="M19" s="31"/>
      <c r="N19" s="31"/>
      <c r="O19" s="31">
        <v>1</v>
      </c>
      <c r="P19" s="31"/>
      <c r="Q19" s="31">
        <v>1</v>
      </c>
      <c r="R19" s="31"/>
      <c r="S19" s="31">
        <v>1</v>
      </c>
      <c r="T19" s="31">
        <v>1</v>
      </c>
      <c r="U19" s="31">
        <v>1</v>
      </c>
      <c r="V19" s="31">
        <v>1</v>
      </c>
      <c r="W19" s="31">
        <v>1</v>
      </c>
      <c r="X19" s="31"/>
      <c r="Y19" s="31">
        <v>1</v>
      </c>
      <c r="Z19" s="31">
        <v>1</v>
      </c>
      <c r="AA19" s="17">
        <f t="shared" si="2"/>
        <v>12</v>
      </c>
      <c r="AB19" s="32" t="str">
        <f>IF(C19=0,"",INDEX(Gruppe_Raum!$A$1:$B$16,MATCH(C19,Gruppe_Raum!$A$1:$A$16,),2))</f>
        <v>2a, Frau Oftermond</v>
      </c>
    </row>
    <row r="20" spans="1:28" ht="15.75" hidden="1" x14ac:dyDescent="0.25">
      <c r="A20" s="17" t="s">
        <v>39</v>
      </c>
      <c r="B20" s="17" t="str">
        <f>Auslosung!B19</f>
        <v>Steinhart</v>
      </c>
      <c r="C20" s="22">
        <f>Auslosung!E19</f>
        <v>4</v>
      </c>
      <c r="D20" s="31">
        <v>1</v>
      </c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>
        <v>1</v>
      </c>
      <c r="R20" s="31"/>
      <c r="S20" s="31"/>
      <c r="T20" s="31">
        <v>1</v>
      </c>
      <c r="U20" s="31"/>
      <c r="V20" s="31">
        <v>1</v>
      </c>
      <c r="W20" s="31">
        <v>1</v>
      </c>
      <c r="X20" s="31"/>
      <c r="Y20" s="31"/>
      <c r="Z20" s="31">
        <v>1</v>
      </c>
      <c r="AA20" s="17">
        <f t="shared" si="2"/>
        <v>6</v>
      </c>
      <c r="AB20" s="32" t="str">
        <f>IF(C20=0,"",INDEX(Gruppe_Raum!$A$1:$B$16,MATCH(C20,Gruppe_Raum!$A$1:$A$16,),2))</f>
        <v>1b, Frau Lenzing</v>
      </c>
    </row>
    <row r="21" spans="1:28" ht="15.75" hidden="1" x14ac:dyDescent="0.25">
      <c r="A21" s="17" t="s">
        <v>39</v>
      </c>
      <c r="B21" s="17" t="str">
        <f>Auslosung!B20</f>
        <v>Wein</v>
      </c>
      <c r="C21" s="22">
        <f>Auslosung!E20</f>
        <v>16</v>
      </c>
      <c r="D21" s="31">
        <v>1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>
        <v>1</v>
      </c>
      <c r="R21" s="31"/>
      <c r="S21" s="31"/>
      <c r="T21" s="31">
        <v>1</v>
      </c>
      <c r="U21" s="31"/>
      <c r="V21" s="31">
        <v>1</v>
      </c>
      <c r="W21" s="31">
        <v>1</v>
      </c>
      <c r="X21" s="31"/>
      <c r="Y21" s="31"/>
      <c r="Z21" s="31">
        <v>1</v>
      </c>
      <c r="AA21" s="17">
        <f t="shared" si="2"/>
        <v>6</v>
      </c>
      <c r="AB21" s="32" t="str">
        <f>IF(C21=0,"",INDEX(Gruppe_Raum!$A$1:$B$16,MATCH(C21,Gruppe_Raum!$A$1:$A$16,),2))</f>
        <v>4b, Frau Scheiding</v>
      </c>
    </row>
    <row r="22" spans="1:28" ht="15.75" x14ac:dyDescent="0.25">
      <c r="A22" s="17" t="s">
        <v>39</v>
      </c>
      <c r="B22" s="17" t="str">
        <f>Auslosung!B21</f>
        <v>Willsch</v>
      </c>
      <c r="C22" s="22">
        <f>Auslosung!E21</f>
        <v>1</v>
      </c>
      <c r="D22" s="31">
        <v>1</v>
      </c>
      <c r="E22" s="31"/>
      <c r="F22" s="31"/>
      <c r="G22" s="31"/>
      <c r="H22" s="31"/>
      <c r="I22" s="31"/>
      <c r="J22" s="31">
        <v>1</v>
      </c>
      <c r="K22" s="31">
        <v>1</v>
      </c>
      <c r="L22" s="31"/>
      <c r="M22" s="31">
        <v>1</v>
      </c>
      <c r="N22" s="31"/>
      <c r="O22" s="31"/>
      <c r="P22" s="31"/>
      <c r="Q22" s="31">
        <v>1</v>
      </c>
      <c r="R22" s="31"/>
      <c r="S22" s="31">
        <v>1</v>
      </c>
      <c r="T22" s="31">
        <v>1</v>
      </c>
      <c r="U22" s="31"/>
      <c r="V22" s="31">
        <v>1</v>
      </c>
      <c r="W22" s="31">
        <v>1</v>
      </c>
      <c r="X22" s="31">
        <v>1</v>
      </c>
      <c r="Y22" s="31"/>
      <c r="Z22" s="31">
        <v>1</v>
      </c>
      <c r="AA22" s="17">
        <f t="shared" si="2"/>
        <v>11</v>
      </c>
      <c r="AB22" s="32" t="str">
        <f>IF(C22=0,"",INDEX(Gruppe_Raum!$A$1:$B$16,MATCH(C22,Gruppe_Raum!$A$1:$A$16,),2))</f>
        <v>1a, Frau Hornung</v>
      </c>
    </row>
    <row r="23" spans="1:28" ht="15.75" x14ac:dyDescent="0.25">
      <c r="A23" s="17" t="s">
        <v>39</v>
      </c>
      <c r="B23" s="17" t="str">
        <f>Auslosung!B22</f>
        <v>Woodstock</v>
      </c>
      <c r="C23" s="22">
        <f>Auslosung!E22</f>
        <v>1</v>
      </c>
      <c r="D23" s="31">
        <v>1</v>
      </c>
      <c r="E23" s="31"/>
      <c r="F23" s="31"/>
      <c r="G23" s="31">
        <v>1</v>
      </c>
      <c r="H23" s="31"/>
      <c r="I23" s="31"/>
      <c r="J23" s="31"/>
      <c r="K23" s="31"/>
      <c r="L23" s="31"/>
      <c r="M23" s="31"/>
      <c r="N23" s="31">
        <v>1</v>
      </c>
      <c r="O23" s="31"/>
      <c r="P23" s="31">
        <v>1</v>
      </c>
      <c r="Q23" s="31">
        <v>1</v>
      </c>
      <c r="R23" s="31"/>
      <c r="S23" s="31"/>
      <c r="T23" s="31">
        <v>1</v>
      </c>
      <c r="U23" s="31">
        <v>1</v>
      </c>
      <c r="V23" s="31">
        <v>1</v>
      </c>
      <c r="W23" s="31">
        <v>1</v>
      </c>
      <c r="X23" s="31">
        <v>1</v>
      </c>
      <c r="Y23" s="31"/>
      <c r="Z23" s="31">
        <v>1</v>
      </c>
      <c r="AA23" s="17">
        <f t="shared" si="2"/>
        <v>11</v>
      </c>
      <c r="AB23" s="32" t="str">
        <f>IF(C23=0,"",INDEX(Gruppe_Raum!$A$1:$B$16,MATCH(C23,Gruppe_Raum!$A$1:$A$16,),2))</f>
        <v>1a, Frau Hornung</v>
      </c>
    </row>
    <row r="24" spans="1:28" ht="15.75" hidden="1" x14ac:dyDescent="0.25">
      <c r="A24" s="17" t="s">
        <v>44</v>
      </c>
      <c r="B24" s="17" t="str">
        <f>Auslosung!B23</f>
        <v>Zeppelin</v>
      </c>
      <c r="C24" s="22">
        <f>Auslosung!E23</f>
        <v>8</v>
      </c>
      <c r="D24" s="31">
        <v>1</v>
      </c>
      <c r="E24" s="31">
        <v>1</v>
      </c>
      <c r="F24" s="31"/>
      <c r="G24" s="31">
        <v>1</v>
      </c>
      <c r="H24" s="31"/>
      <c r="I24" s="31"/>
      <c r="J24" s="31">
        <v>1</v>
      </c>
      <c r="K24" s="31">
        <v>1</v>
      </c>
      <c r="L24" s="31">
        <v>1</v>
      </c>
      <c r="M24" s="31">
        <v>1</v>
      </c>
      <c r="N24" s="31">
        <v>1</v>
      </c>
      <c r="O24" s="31">
        <v>1</v>
      </c>
      <c r="P24" s="31"/>
      <c r="Q24" s="31">
        <v>1</v>
      </c>
      <c r="R24" s="31">
        <v>1</v>
      </c>
      <c r="S24" s="31">
        <v>1</v>
      </c>
      <c r="T24" s="31">
        <v>1</v>
      </c>
      <c r="U24" s="31"/>
      <c r="V24" s="31">
        <v>1</v>
      </c>
      <c r="W24" s="31">
        <v>1</v>
      </c>
      <c r="X24" s="31">
        <v>1</v>
      </c>
      <c r="Y24" s="31">
        <v>1</v>
      </c>
      <c r="Z24" s="31">
        <v>1</v>
      </c>
      <c r="AA24" s="17">
        <f t="shared" si="2"/>
        <v>18</v>
      </c>
      <c r="AB24" s="32" t="str">
        <f>IF(C24=0,"",INDEX(Gruppe_Raum!$A$1:$B$16,MATCH(C24,Gruppe_Raum!$A$1:$A$16,),2))</f>
        <v>2b, Frau Wonnemond</v>
      </c>
    </row>
    <row r="25" spans="1:28" ht="15.75" hidden="1" x14ac:dyDescent="0.25">
      <c r="A25" s="17" t="s">
        <v>44</v>
      </c>
      <c r="B25" s="17" t="str">
        <f>Auslosung!B24</f>
        <v>Belkner</v>
      </c>
      <c r="C25" s="22">
        <f>Auslosung!E24</f>
        <v>5</v>
      </c>
      <c r="D25" s="31">
        <v>1</v>
      </c>
      <c r="E25" s="31">
        <v>1</v>
      </c>
      <c r="F25" s="31"/>
      <c r="G25" s="31"/>
      <c r="H25" s="31"/>
      <c r="I25" s="31"/>
      <c r="J25" s="31">
        <v>1</v>
      </c>
      <c r="K25" s="31">
        <v>1</v>
      </c>
      <c r="L25" s="31">
        <v>1</v>
      </c>
      <c r="M25" s="31"/>
      <c r="N25" s="31">
        <v>1</v>
      </c>
      <c r="O25" s="31">
        <v>1</v>
      </c>
      <c r="P25" s="31"/>
      <c r="Q25" s="31">
        <v>1</v>
      </c>
      <c r="R25" s="31"/>
      <c r="S25" s="31">
        <v>1</v>
      </c>
      <c r="T25" s="31">
        <v>1</v>
      </c>
      <c r="U25" s="31"/>
      <c r="V25" s="31">
        <v>1</v>
      </c>
      <c r="W25" s="31">
        <v>1</v>
      </c>
      <c r="X25" s="31">
        <v>1</v>
      </c>
      <c r="Y25" s="31"/>
      <c r="Z25" s="31">
        <v>1</v>
      </c>
      <c r="AA25" s="17">
        <f t="shared" si="2"/>
        <v>14</v>
      </c>
      <c r="AB25" s="32" t="str">
        <f>IF(C25=0,"",INDEX(Gruppe_Raum!$A$1:$B$16,MATCH(C25,Gruppe_Raum!$A$1:$A$16,),2))</f>
        <v>2a, Frau Oftermond</v>
      </c>
    </row>
    <row r="26" spans="1:28" ht="15.75" hidden="1" x14ac:dyDescent="0.25">
      <c r="A26" s="17" t="s">
        <v>44</v>
      </c>
      <c r="B26" s="17" t="str">
        <f>Auslosung!B25</f>
        <v>Hund</v>
      </c>
      <c r="C26" s="22">
        <f>Auslosung!E25</f>
        <v>7</v>
      </c>
      <c r="D26" s="31">
        <v>1</v>
      </c>
      <c r="E26" s="31">
        <v>1</v>
      </c>
      <c r="F26" s="31"/>
      <c r="G26" s="31">
        <v>1</v>
      </c>
      <c r="H26" s="31"/>
      <c r="I26" s="31"/>
      <c r="J26" s="31"/>
      <c r="K26" s="31"/>
      <c r="L26" s="31">
        <v>1</v>
      </c>
      <c r="M26" s="31"/>
      <c r="N26" s="31"/>
      <c r="O26" s="31"/>
      <c r="P26" s="31"/>
      <c r="Q26" s="31">
        <v>1</v>
      </c>
      <c r="R26" s="31"/>
      <c r="S26" s="31">
        <v>1</v>
      </c>
      <c r="T26" s="31">
        <v>1</v>
      </c>
      <c r="U26" s="31"/>
      <c r="V26" s="31">
        <v>1</v>
      </c>
      <c r="W26" s="31">
        <v>1</v>
      </c>
      <c r="X26" s="31">
        <v>1</v>
      </c>
      <c r="Y26" s="31"/>
      <c r="Z26" s="31">
        <v>1</v>
      </c>
      <c r="AA26" s="17">
        <f t="shared" si="2"/>
        <v>11</v>
      </c>
      <c r="AB26" s="32" t="str">
        <f>IF(C26=0,"",INDEX(Gruppe_Raum!$A$1:$B$16,MATCH(C26,Gruppe_Raum!$A$1:$A$16,),2))</f>
        <v>2b, Frau Wonnemond</v>
      </c>
    </row>
    <row r="27" spans="1:28" ht="15.75" hidden="1" x14ac:dyDescent="0.25">
      <c r="A27" s="17" t="s">
        <v>44</v>
      </c>
      <c r="B27" s="17" t="str">
        <f>Auslosung!B26</f>
        <v>Penara</v>
      </c>
      <c r="C27" s="22">
        <f>Auslosung!E26</f>
        <v>15</v>
      </c>
      <c r="D27" s="31">
        <v>1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>
        <v>1</v>
      </c>
      <c r="R27" s="31"/>
      <c r="S27" s="31"/>
      <c r="T27" s="31">
        <v>1</v>
      </c>
      <c r="U27" s="31"/>
      <c r="V27" s="31">
        <v>1</v>
      </c>
      <c r="W27" s="31">
        <v>1</v>
      </c>
      <c r="X27" s="31"/>
      <c r="Y27" s="31"/>
      <c r="Z27" s="31">
        <v>1</v>
      </c>
      <c r="AA27" s="17">
        <f t="shared" si="2"/>
        <v>6</v>
      </c>
      <c r="AB27" s="32" t="str">
        <f>IF(C27=0,"",INDEX(Gruppe_Raum!$A$1:$B$16,MATCH(C27,Gruppe_Raum!$A$1:$A$16,),2))</f>
        <v>4b, Frau Scheiding</v>
      </c>
    </row>
    <row r="28" spans="1:28" ht="15.75" hidden="1" x14ac:dyDescent="0.25">
      <c r="A28" s="17" t="s">
        <v>44</v>
      </c>
      <c r="B28" s="17" t="str">
        <f>Auslosung!B27</f>
        <v>Rieser</v>
      </c>
      <c r="C28" s="22">
        <f>Auslosung!E27</f>
        <v>4</v>
      </c>
      <c r="D28" s="31">
        <v>1</v>
      </c>
      <c r="E28" s="31"/>
      <c r="F28" s="31"/>
      <c r="G28" s="31">
        <v>1</v>
      </c>
      <c r="H28" s="31">
        <v>1</v>
      </c>
      <c r="I28" s="31"/>
      <c r="J28" s="31">
        <v>1</v>
      </c>
      <c r="K28" s="31">
        <v>1</v>
      </c>
      <c r="L28" s="31">
        <v>1</v>
      </c>
      <c r="M28" s="31"/>
      <c r="N28" s="31"/>
      <c r="O28" s="31">
        <v>1</v>
      </c>
      <c r="P28" s="31">
        <v>1</v>
      </c>
      <c r="Q28" s="31">
        <v>1</v>
      </c>
      <c r="R28" s="31">
        <v>1</v>
      </c>
      <c r="S28" s="31">
        <v>1</v>
      </c>
      <c r="T28" s="31">
        <v>1</v>
      </c>
      <c r="U28" s="31">
        <v>1</v>
      </c>
      <c r="V28" s="31">
        <v>1</v>
      </c>
      <c r="W28" s="31">
        <v>1</v>
      </c>
      <c r="X28" s="31">
        <v>1</v>
      </c>
      <c r="Y28" s="31"/>
      <c r="Z28" s="31">
        <v>1</v>
      </c>
      <c r="AA28" s="17">
        <f t="shared" si="2"/>
        <v>17</v>
      </c>
      <c r="AB28" s="32" t="str">
        <f>IF(C28=0,"",INDEX(Gruppe_Raum!$A$1:$B$16,MATCH(C28,Gruppe_Raum!$A$1:$A$16,),2))</f>
        <v>1b, Frau Lenzing</v>
      </c>
    </row>
    <row r="29" spans="1:28" ht="15.75" hidden="1" x14ac:dyDescent="0.25">
      <c r="A29" s="17" t="s">
        <v>44</v>
      </c>
      <c r="B29" s="17" t="str">
        <f>Auslosung!B28</f>
        <v>Schoning</v>
      </c>
      <c r="C29" s="22">
        <f>Auslosung!E28</f>
        <v>7</v>
      </c>
      <c r="D29" s="31">
        <v>1</v>
      </c>
      <c r="E29" s="31"/>
      <c r="F29" s="31"/>
      <c r="G29" s="31">
        <v>1</v>
      </c>
      <c r="H29" s="31"/>
      <c r="I29" s="31"/>
      <c r="J29" s="31">
        <v>1</v>
      </c>
      <c r="K29" s="31"/>
      <c r="L29" s="31">
        <v>1</v>
      </c>
      <c r="M29" s="31"/>
      <c r="N29" s="31"/>
      <c r="O29" s="31"/>
      <c r="P29" s="31"/>
      <c r="Q29" s="31">
        <v>1</v>
      </c>
      <c r="R29" s="31"/>
      <c r="S29" s="31"/>
      <c r="T29" s="31">
        <v>1</v>
      </c>
      <c r="U29" s="31"/>
      <c r="V29" s="31">
        <v>1</v>
      </c>
      <c r="W29" s="31">
        <v>1</v>
      </c>
      <c r="X29" s="31"/>
      <c r="Y29" s="31"/>
      <c r="Z29" s="31">
        <v>1</v>
      </c>
      <c r="AA29" s="17">
        <f t="shared" si="2"/>
        <v>9</v>
      </c>
      <c r="AB29" s="32" t="str">
        <f>IF(C29=0,"",INDEX(Gruppe_Raum!$A$1:$B$16,MATCH(C29,Gruppe_Raum!$A$1:$A$16,),2))</f>
        <v>2b, Frau Wonnemond</v>
      </c>
    </row>
    <row r="30" spans="1:28" ht="15.75" hidden="1" x14ac:dyDescent="0.25">
      <c r="A30" s="17" t="s">
        <v>44</v>
      </c>
      <c r="B30" s="17" t="str">
        <f>Auslosung!B29</f>
        <v>Grimmig</v>
      </c>
      <c r="C30" s="22">
        <f>Auslosung!E29</f>
        <v>16</v>
      </c>
      <c r="D30" s="31">
        <v>1</v>
      </c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>
        <v>1</v>
      </c>
      <c r="R30" s="31"/>
      <c r="S30" s="31"/>
      <c r="T30" s="31">
        <v>1</v>
      </c>
      <c r="U30" s="31"/>
      <c r="V30" s="31">
        <v>1</v>
      </c>
      <c r="W30" s="31">
        <v>1</v>
      </c>
      <c r="X30" s="31"/>
      <c r="Y30" s="31"/>
      <c r="Z30" s="31">
        <v>1</v>
      </c>
      <c r="AA30" s="17">
        <f t="shared" si="2"/>
        <v>6</v>
      </c>
      <c r="AB30" s="32" t="str">
        <f>IF(C30=0,"",INDEX(Gruppe_Raum!$A$1:$B$16,MATCH(C30,Gruppe_Raum!$A$1:$A$16,),2))</f>
        <v>4b, Frau Scheiding</v>
      </c>
    </row>
    <row r="31" spans="1:28" ht="15.75" hidden="1" x14ac:dyDescent="0.25">
      <c r="A31" s="17" t="s">
        <v>44</v>
      </c>
      <c r="B31" s="17" t="str">
        <f>Auslosung!B30</f>
        <v>Jordu</v>
      </c>
      <c r="C31" s="22">
        <f>Auslosung!E30</f>
        <v>9</v>
      </c>
      <c r="D31" s="31">
        <v>1</v>
      </c>
      <c r="E31" s="31">
        <v>1</v>
      </c>
      <c r="F31" s="31"/>
      <c r="G31" s="31"/>
      <c r="H31" s="31"/>
      <c r="I31" s="31"/>
      <c r="J31" s="31">
        <v>1</v>
      </c>
      <c r="K31" s="31">
        <v>1</v>
      </c>
      <c r="L31" s="31"/>
      <c r="M31" s="31"/>
      <c r="N31" s="31"/>
      <c r="O31" s="31">
        <v>1</v>
      </c>
      <c r="P31" s="31">
        <v>1</v>
      </c>
      <c r="Q31" s="31">
        <v>1</v>
      </c>
      <c r="R31" s="31"/>
      <c r="S31" s="31">
        <v>1</v>
      </c>
      <c r="T31" s="31">
        <v>1</v>
      </c>
      <c r="U31" s="31"/>
      <c r="V31" s="31">
        <v>1</v>
      </c>
      <c r="W31" s="31">
        <v>1</v>
      </c>
      <c r="X31" s="31">
        <v>1</v>
      </c>
      <c r="Y31" s="31"/>
      <c r="Z31" s="31">
        <v>1</v>
      </c>
      <c r="AA31" s="17">
        <f t="shared" si="2"/>
        <v>13</v>
      </c>
      <c r="AB31" s="32" t="str">
        <f>IF(C31=0,"",INDEX(Gruppe_Raum!$A$1:$B$16,MATCH(C31,Gruppe_Raum!$A$1:$A$16,),2))</f>
        <v>3a, Frau Brachet</v>
      </c>
    </row>
    <row r="32" spans="1:28" ht="15.75" hidden="1" x14ac:dyDescent="0.25">
      <c r="A32" s="17" t="s">
        <v>44</v>
      </c>
      <c r="B32" s="17" t="str">
        <f>Auslosung!B31</f>
        <v>Kallote</v>
      </c>
      <c r="C32" s="22">
        <f>Auslosung!E31</f>
        <v>4</v>
      </c>
      <c r="D32" s="31">
        <v>1</v>
      </c>
      <c r="E32" s="31"/>
      <c r="F32" s="31"/>
      <c r="G32" s="31">
        <v>1</v>
      </c>
      <c r="H32" s="31"/>
      <c r="I32" s="31"/>
      <c r="J32" s="31"/>
      <c r="K32" s="31"/>
      <c r="L32" s="31"/>
      <c r="M32" s="31">
        <v>1</v>
      </c>
      <c r="N32" s="31"/>
      <c r="O32" s="31"/>
      <c r="P32" s="31"/>
      <c r="Q32" s="31">
        <v>1</v>
      </c>
      <c r="R32" s="31">
        <v>1</v>
      </c>
      <c r="S32" s="31">
        <v>1</v>
      </c>
      <c r="T32" s="31">
        <v>1</v>
      </c>
      <c r="U32" s="31"/>
      <c r="V32" s="31">
        <v>1</v>
      </c>
      <c r="W32" s="31">
        <v>1</v>
      </c>
      <c r="X32" s="31"/>
      <c r="Y32" s="31"/>
      <c r="Z32" s="31">
        <v>1</v>
      </c>
      <c r="AA32" s="17">
        <f t="shared" si="2"/>
        <v>10</v>
      </c>
      <c r="AB32" s="32" t="str">
        <f>IF(C32=0,"",INDEX(Gruppe_Raum!$A$1:$B$16,MATCH(C32,Gruppe_Raum!$A$1:$A$16,),2))</f>
        <v>1b, Frau Lenzing</v>
      </c>
    </row>
    <row r="33" spans="1:28" ht="15.75" hidden="1" x14ac:dyDescent="0.25">
      <c r="A33" s="17" t="s">
        <v>44</v>
      </c>
      <c r="B33" s="17" t="str">
        <f>Auslosung!B32</f>
        <v>Adler</v>
      </c>
      <c r="C33" s="22">
        <f>Auslosung!E32</f>
        <v>3</v>
      </c>
      <c r="D33" s="31">
        <v>1</v>
      </c>
      <c r="E33" s="31"/>
      <c r="F33" s="31"/>
      <c r="G33" s="31">
        <v>1</v>
      </c>
      <c r="H33" s="31"/>
      <c r="I33" s="31"/>
      <c r="J33" s="31">
        <v>1</v>
      </c>
      <c r="K33" s="31">
        <v>1</v>
      </c>
      <c r="L33" s="31"/>
      <c r="M33" s="31"/>
      <c r="N33" s="31"/>
      <c r="O33" s="31">
        <v>1</v>
      </c>
      <c r="P33" s="31"/>
      <c r="Q33" s="31">
        <v>1</v>
      </c>
      <c r="R33" s="31"/>
      <c r="S33" s="31"/>
      <c r="T33" s="31">
        <v>1</v>
      </c>
      <c r="U33" s="31"/>
      <c r="V33" s="31">
        <v>1</v>
      </c>
      <c r="W33" s="31">
        <v>1</v>
      </c>
      <c r="X33" s="31"/>
      <c r="Y33" s="31"/>
      <c r="Z33" s="31">
        <v>1</v>
      </c>
      <c r="AA33" s="17">
        <f t="shared" si="2"/>
        <v>10</v>
      </c>
      <c r="AB33" s="32" t="str">
        <f>IF(C33=0,"",INDEX(Gruppe_Raum!$A$1:$B$16,MATCH(C33,Gruppe_Raum!$A$1:$A$16,),2))</f>
        <v>1b, Frau Lenzing</v>
      </c>
    </row>
    <row r="34" spans="1:28" ht="15.75" hidden="1" x14ac:dyDescent="0.25">
      <c r="A34" s="17" t="s">
        <v>44</v>
      </c>
      <c r="B34" s="17" t="str">
        <f>Auslosung!B33</f>
        <v>Jannowski</v>
      </c>
      <c r="C34" s="22">
        <f>Auslosung!E33</f>
        <v>14</v>
      </c>
      <c r="D34" s="31">
        <v>1</v>
      </c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>
        <v>1</v>
      </c>
      <c r="R34" s="31"/>
      <c r="S34" s="31"/>
      <c r="T34" s="31">
        <v>1</v>
      </c>
      <c r="U34" s="31"/>
      <c r="V34" s="31">
        <v>1</v>
      </c>
      <c r="W34" s="31">
        <v>1</v>
      </c>
      <c r="X34" s="31"/>
      <c r="Y34" s="31"/>
      <c r="Z34" s="31">
        <v>1</v>
      </c>
      <c r="AA34" s="17">
        <f t="shared" si="2"/>
        <v>6</v>
      </c>
      <c r="AB34" s="32" t="str">
        <f>IF(C34=0,"",INDEX(Gruppe_Raum!$A$1:$B$16,MATCH(C34,Gruppe_Raum!$A$1:$A$16,),2))</f>
        <v>4a, Herr Ernting</v>
      </c>
    </row>
    <row r="35" spans="1:28" ht="15.75" hidden="1" x14ac:dyDescent="0.25">
      <c r="A35" s="17" t="s">
        <v>44</v>
      </c>
      <c r="B35" s="17" t="str">
        <f>Auslosung!B34</f>
        <v>Lowsano</v>
      </c>
      <c r="C35" s="22">
        <f>Auslosung!E34</f>
        <v>13</v>
      </c>
      <c r="D35" s="31">
        <v>1</v>
      </c>
      <c r="E35" s="31"/>
      <c r="F35" s="31"/>
      <c r="G35" s="31">
        <v>1</v>
      </c>
      <c r="H35" s="31"/>
      <c r="I35" s="31"/>
      <c r="J35" s="31">
        <v>1</v>
      </c>
      <c r="K35" s="31"/>
      <c r="L35" s="31"/>
      <c r="M35" s="31"/>
      <c r="N35" s="31"/>
      <c r="O35" s="31">
        <v>1</v>
      </c>
      <c r="P35" s="31"/>
      <c r="Q35" s="31">
        <v>1</v>
      </c>
      <c r="R35" s="31"/>
      <c r="S35" s="31"/>
      <c r="T35" s="31">
        <v>1</v>
      </c>
      <c r="U35" s="31"/>
      <c r="V35" s="31">
        <v>1</v>
      </c>
      <c r="W35" s="31">
        <v>1</v>
      </c>
      <c r="X35" s="31">
        <v>1</v>
      </c>
      <c r="Y35" s="31"/>
      <c r="Z35" s="31"/>
      <c r="AA35" s="17">
        <f t="shared" si="2"/>
        <v>9</v>
      </c>
      <c r="AB35" s="32" t="str">
        <f>IF(C35=0,"",INDEX(Gruppe_Raum!$A$1:$B$16,MATCH(C35,Gruppe_Raum!$A$1:$A$16,),2))</f>
        <v>4a, Herr Ernting</v>
      </c>
    </row>
    <row r="36" spans="1:28" ht="15.75" x14ac:dyDescent="0.25">
      <c r="A36" s="17" t="s">
        <v>44</v>
      </c>
      <c r="B36" s="17" t="str">
        <f>Auslosung!B35</f>
        <v>Pretlow</v>
      </c>
      <c r="C36" s="22">
        <f>Auslosung!E35</f>
        <v>1</v>
      </c>
      <c r="D36" s="31">
        <v>1</v>
      </c>
      <c r="E36" s="31"/>
      <c r="F36" s="31"/>
      <c r="G36" s="31"/>
      <c r="H36" s="31"/>
      <c r="I36" s="31"/>
      <c r="J36" s="31">
        <v>1</v>
      </c>
      <c r="K36" s="31"/>
      <c r="L36" s="31"/>
      <c r="M36" s="31">
        <v>1</v>
      </c>
      <c r="N36" s="31">
        <v>1</v>
      </c>
      <c r="O36" s="31"/>
      <c r="P36" s="31"/>
      <c r="Q36" s="31">
        <v>1</v>
      </c>
      <c r="R36" s="31"/>
      <c r="S36" s="31">
        <v>1</v>
      </c>
      <c r="T36" s="31">
        <v>1</v>
      </c>
      <c r="U36" s="31">
        <v>1</v>
      </c>
      <c r="V36" s="31">
        <v>1</v>
      </c>
      <c r="W36" s="31">
        <v>1</v>
      </c>
      <c r="X36" s="31">
        <v>1</v>
      </c>
      <c r="Y36" s="31"/>
      <c r="Z36" s="31">
        <v>1</v>
      </c>
      <c r="AA36" s="17">
        <f t="shared" si="2"/>
        <v>12</v>
      </c>
      <c r="AB36" s="32" t="str">
        <f>IF(C36=0,"",INDEX(Gruppe_Raum!$A$1:$B$16,MATCH(C36,Gruppe_Raum!$A$1:$A$16,),2))</f>
        <v>1a, Frau Hornung</v>
      </c>
    </row>
    <row r="37" spans="1:28" ht="15.75" hidden="1" x14ac:dyDescent="0.25">
      <c r="A37" s="17" t="s">
        <v>44</v>
      </c>
      <c r="B37" s="17" t="str">
        <f>Auslosung!B36</f>
        <v>Schibar</v>
      </c>
      <c r="C37" s="22">
        <f>Auslosung!E36</f>
        <v>12</v>
      </c>
      <c r="D37" s="31">
        <v>1</v>
      </c>
      <c r="E37" s="31"/>
      <c r="F37" s="31"/>
      <c r="G37" s="31">
        <v>1</v>
      </c>
      <c r="H37" s="31"/>
      <c r="I37" s="31"/>
      <c r="J37" s="31"/>
      <c r="K37" s="31"/>
      <c r="L37" s="31"/>
      <c r="M37" s="31"/>
      <c r="N37" s="31"/>
      <c r="O37" s="31"/>
      <c r="P37" s="31"/>
      <c r="Q37" s="31">
        <v>1</v>
      </c>
      <c r="R37" s="31">
        <v>1</v>
      </c>
      <c r="S37" s="31"/>
      <c r="T37" s="31">
        <v>1</v>
      </c>
      <c r="U37" s="31"/>
      <c r="V37" s="31">
        <v>1</v>
      </c>
      <c r="W37" s="31">
        <v>1</v>
      </c>
      <c r="X37" s="31"/>
      <c r="Y37" s="31"/>
      <c r="Z37" s="31">
        <v>1</v>
      </c>
      <c r="AA37" s="17">
        <f t="shared" si="2"/>
        <v>8</v>
      </c>
      <c r="AB37" s="32" t="str">
        <f>IF(C37=0,"",INDEX(Gruppe_Raum!$A$1:$B$16,MATCH(C37,Gruppe_Raum!$A$1:$A$16,),2))</f>
        <v>3b, Frau Heuert</v>
      </c>
    </row>
    <row r="38" spans="1:28" ht="15.75" hidden="1" x14ac:dyDescent="0.25">
      <c r="A38" s="17" t="s">
        <v>44</v>
      </c>
      <c r="B38" s="17" t="str">
        <f>Auslosung!B37</f>
        <v>Schulze</v>
      </c>
      <c r="C38" s="22">
        <f>Auslosung!E37</f>
        <v>11</v>
      </c>
      <c r="D38" s="31">
        <v>1</v>
      </c>
      <c r="E38" s="31"/>
      <c r="F38" s="31"/>
      <c r="G38" s="31">
        <v>1</v>
      </c>
      <c r="H38" s="31"/>
      <c r="I38" s="31"/>
      <c r="J38" s="31">
        <v>1</v>
      </c>
      <c r="K38" s="31"/>
      <c r="L38" s="31"/>
      <c r="M38" s="31">
        <v>1</v>
      </c>
      <c r="N38" s="31"/>
      <c r="O38" s="31">
        <v>1</v>
      </c>
      <c r="P38" s="31"/>
      <c r="Q38" s="31">
        <v>1</v>
      </c>
      <c r="R38" s="31">
        <v>1</v>
      </c>
      <c r="S38" s="31"/>
      <c r="T38" s="31">
        <v>1</v>
      </c>
      <c r="U38" s="31"/>
      <c r="V38" s="31">
        <v>1</v>
      </c>
      <c r="W38" s="31">
        <v>1</v>
      </c>
      <c r="X38" s="31">
        <v>1</v>
      </c>
      <c r="Y38" s="31"/>
      <c r="Z38" s="31">
        <v>1</v>
      </c>
      <c r="AA38" s="17">
        <f t="shared" si="2"/>
        <v>12</v>
      </c>
      <c r="AB38" s="32" t="str">
        <f>IF(C38=0,"",INDEX(Gruppe_Raum!$A$1:$B$16,MATCH(C38,Gruppe_Raum!$A$1:$A$16,),2))</f>
        <v>3b, Frau Heuert</v>
      </c>
    </row>
    <row r="39" spans="1:28" ht="15.75" hidden="1" x14ac:dyDescent="0.25">
      <c r="A39" s="17" t="s">
        <v>44</v>
      </c>
      <c r="B39" s="17" t="str">
        <f>Auslosung!B38</f>
        <v>Wlodomar</v>
      </c>
      <c r="C39" s="22">
        <f>Auslosung!E38</f>
        <v>10</v>
      </c>
      <c r="D39" s="31">
        <v>1</v>
      </c>
      <c r="E39" s="31"/>
      <c r="F39" s="31">
        <v>1</v>
      </c>
      <c r="G39" s="31"/>
      <c r="H39" s="31"/>
      <c r="I39" s="31">
        <v>1</v>
      </c>
      <c r="J39" s="31"/>
      <c r="K39" s="31"/>
      <c r="L39" s="31"/>
      <c r="M39" s="31"/>
      <c r="N39" s="31">
        <v>1</v>
      </c>
      <c r="O39" s="31"/>
      <c r="P39" s="31"/>
      <c r="Q39" s="31">
        <v>1</v>
      </c>
      <c r="R39" s="31">
        <v>1</v>
      </c>
      <c r="S39" s="31">
        <v>1</v>
      </c>
      <c r="T39" s="31">
        <v>1</v>
      </c>
      <c r="U39" s="31"/>
      <c r="V39" s="31">
        <v>1</v>
      </c>
      <c r="W39" s="31">
        <v>1</v>
      </c>
      <c r="X39" s="31"/>
      <c r="Y39" s="31"/>
      <c r="Z39" s="31">
        <v>1</v>
      </c>
      <c r="AA39" s="17">
        <f t="shared" ref="AA39:AA70" si="3">SUM(D39:Z39)</f>
        <v>11</v>
      </c>
      <c r="AB39" s="32" t="str">
        <f>IF(C39=0,"",INDEX(Gruppe_Raum!$A$1:$B$16,MATCH(C39,Gruppe_Raum!$A$1:$A$16,),2))</f>
        <v>3a, Frau Brachet</v>
      </c>
    </row>
    <row r="40" spans="1:28" ht="15.75" hidden="1" x14ac:dyDescent="0.25">
      <c r="A40" s="17" t="s">
        <v>49</v>
      </c>
      <c r="B40" s="17" t="str">
        <f>Auslosung!B39</f>
        <v>Birkus</v>
      </c>
      <c r="C40" s="22">
        <f>Auslosung!E39</f>
        <v>3</v>
      </c>
      <c r="D40" s="31">
        <v>1</v>
      </c>
      <c r="E40" s="31"/>
      <c r="F40" s="31"/>
      <c r="G40" s="31"/>
      <c r="H40" s="31"/>
      <c r="I40" s="31"/>
      <c r="J40" s="31">
        <v>1</v>
      </c>
      <c r="K40" s="31">
        <v>1</v>
      </c>
      <c r="L40" s="31">
        <v>1</v>
      </c>
      <c r="M40" s="31">
        <v>1</v>
      </c>
      <c r="N40" s="31">
        <v>1</v>
      </c>
      <c r="O40" s="31"/>
      <c r="P40" s="31"/>
      <c r="Q40" s="31">
        <v>1</v>
      </c>
      <c r="R40" s="31">
        <v>1</v>
      </c>
      <c r="S40" s="31"/>
      <c r="T40" s="31">
        <v>1</v>
      </c>
      <c r="U40" s="31"/>
      <c r="V40" s="31">
        <v>1</v>
      </c>
      <c r="W40" s="31">
        <v>1</v>
      </c>
      <c r="X40" s="31"/>
      <c r="Y40" s="31"/>
      <c r="Z40" s="31">
        <v>1</v>
      </c>
      <c r="AA40" s="17">
        <f t="shared" si="3"/>
        <v>12</v>
      </c>
      <c r="AB40" s="32" t="str">
        <f>IF(C40=0,"",INDEX(Gruppe_Raum!$A$1:$B$16,MATCH(C40,Gruppe_Raum!$A$1:$A$16,),2))</f>
        <v>1b, Frau Lenzing</v>
      </c>
    </row>
    <row r="41" spans="1:28" ht="15.75" hidden="1" x14ac:dyDescent="0.25">
      <c r="A41" s="17" t="s">
        <v>49</v>
      </c>
      <c r="B41" s="17" t="str">
        <f>Auslosung!B40</f>
        <v>Echems</v>
      </c>
      <c r="C41" s="22">
        <f>Auslosung!E40</f>
        <v>11</v>
      </c>
      <c r="D41" s="31">
        <v>1</v>
      </c>
      <c r="E41" s="31">
        <v>1</v>
      </c>
      <c r="F41" s="31"/>
      <c r="G41" s="31">
        <v>1</v>
      </c>
      <c r="H41" s="31"/>
      <c r="I41" s="31"/>
      <c r="J41" s="31"/>
      <c r="K41" s="31">
        <v>1</v>
      </c>
      <c r="L41" s="31"/>
      <c r="M41" s="31">
        <v>1</v>
      </c>
      <c r="N41" s="31">
        <v>1</v>
      </c>
      <c r="O41" s="31">
        <v>1</v>
      </c>
      <c r="P41" s="31"/>
      <c r="Q41" s="31">
        <v>1</v>
      </c>
      <c r="R41" s="31">
        <v>1</v>
      </c>
      <c r="S41" s="31"/>
      <c r="T41" s="31">
        <v>1</v>
      </c>
      <c r="U41" s="31"/>
      <c r="V41" s="31">
        <v>1</v>
      </c>
      <c r="W41" s="31">
        <v>1</v>
      </c>
      <c r="X41" s="31">
        <v>1</v>
      </c>
      <c r="Y41" s="31"/>
      <c r="Z41" s="31">
        <v>1</v>
      </c>
      <c r="AA41" s="17">
        <f t="shared" si="3"/>
        <v>14</v>
      </c>
      <c r="AB41" s="32" t="str">
        <f>IF(C41=0,"",INDEX(Gruppe_Raum!$A$1:$B$16,MATCH(C41,Gruppe_Raum!$A$1:$A$16,),2))</f>
        <v>3b, Frau Heuert</v>
      </c>
    </row>
    <row r="42" spans="1:28" ht="15.75" hidden="1" x14ac:dyDescent="0.25">
      <c r="A42" s="17" t="s">
        <v>49</v>
      </c>
      <c r="B42" s="17" t="str">
        <f>Auslosung!B41</f>
        <v>Paustik</v>
      </c>
      <c r="C42" s="22">
        <f>Auslosung!E41</f>
        <v>10</v>
      </c>
      <c r="D42" s="31">
        <v>1</v>
      </c>
      <c r="E42" s="31">
        <v>1</v>
      </c>
      <c r="F42" s="31">
        <v>1</v>
      </c>
      <c r="G42" s="31">
        <v>1</v>
      </c>
      <c r="H42" s="31">
        <v>1</v>
      </c>
      <c r="I42" s="31"/>
      <c r="J42" s="31">
        <v>1</v>
      </c>
      <c r="K42" s="31">
        <v>1</v>
      </c>
      <c r="L42" s="31"/>
      <c r="M42" s="31">
        <v>1</v>
      </c>
      <c r="N42" s="31"/>
      <c r="O42" s="31">
        <v>1</v>
      </c>
      <c r="P42" s="31"/>
      <c r="Q42" s="31">
        <v>1</v>
      </c>
      <c r="R42" s="31"/>
      <c r="S42" s="31">
        <v>1</v>
      </c>
      <c r="T42" s="31">
        <v>1</v>
      </c>
      <c r="U42" s="31">
        <v>1</v>
      </c>
      <c r="V42" s="31">
        <v>1</v>
      </c>
      <c r="W42" s="31">
        <v>1</v>
      </c>
      <c r="X42" s="31"/>
      <c r="Y42" s="31"/>
      <c r="Z42" s="31">
        <v>1</v>
      </c>
      <c r="AA42" s="17">
        <f t="shared" si="3"/>
        <v>16</v>
      </c>
      <c r="AB42" s="32" t="str">
        <f>IF(C42=0,"",INDEX(Gruppe_Raum!$A$1:$B$16,MATCH(C42,Gruppe_Raum!$A$1:$A$16,),2))</f>
        <v>3a, Frau Brachet</v>
      </c>
    </row>
    <row r="43" spans="1:28" ht="15.75" hidden="1" x14ac:dyDescent="0.25">
      <c r="A43" s="17" t="s">
        <v>49</v>
      </c>
      <c r="B43" s="17" t="str">
        <f>Auslosung!B42</f>
        <v>Struwe</v>
      </c>
      <c r="C43" s="22">
        <f>Auslosung!E42</f>
        <v>2</v>
      </c>
      <c r="D43" s="31">
        <v>1</v>
      </c>
      <c r="E43" s="31"/>
      <c r="F43" s="31">
        <v>1</v>
      </c>
      <c r="G43" s="31"/>
      <c r="H43" s="31"/>
      <c r="I43" s="31"/>
      <c r="J43" s="31"/>
      <c r="K43" s="31">
        <v>1</v>
      </c>
      <c r="L43" s="31"/>
      <c r="M43" s="31"/>
      <c r="N43" s="31"/>
      <c r="O43" s="31"/>
      <c r="P43" s="31"/>
      <c r="Q43" s="31">
        <v>1</v>
      </c>
      <c r="R43" s="31">
        <v>1</v>
      </c>
      <c r="S43" s="31"/>
      <c r="T43" s="31">
        <v>1</v>
      </c>
      <c r="U43" s="31"/>
      <c r="V43" s="31">
        <v>1</v>
      </c>
      <c r="W43" s="31">
        <v>1</v>
      </c>
      <c r="X43" s="31">
        <v>1</v>
      </c>
      <c r="Y43" s="31"/>
      <c r="Z43" s="31">
        <v>1</v>
      </c>
      <c r="AA43" s="17">
        <f t="shared" si="3"/>
        <v>10</v>
      </c>
      <c r="AB43" s="32" t="str">
        <f>IF(C43=0,"",INDEX(Gruppe_Raum!$A$1:$B$16,MATCH(C43,Gruppe_Raum!$A$1:$A$16,),2))</f>
        <v>1a, Frau Hornung</v>
      </c>
    </row>
    <row r="44" spans="1:28" ht="15.75" hidden="1" x14ac:dyDescent="0.25">
      <c r="A44" s="17" t="s">
        <v>49</v>
      </c>
      <c r="B44" s="17" t="str">
        <f>Auslosung!B43</f>
        <v>Langwasser</v>
      </c>
      <c r="C44" s="22">
        <f>Auslosung!E43</f>
        <v>12</v>
      </c>
      <c r="D44" s="31">
        <v>1</v>
      </c>
      <c r="E44" s="31"/>
      <c r="F44" s="31"/>
      <c r="G44" s="31"/>
      <c r="H44" s="31"/>
      <c r="I44" s="31">
        <v>1</v>
      </c>
      <c r="J44" s="31">
        <v>1</v>
      </c>
      <c r="K44" s="31"/>
      <c r="L44" s="31"/>
      <c r="M44" s="31"/>
      <c r="N44" s="31"/>
      <c r="O44" s="31"/>
      <c r="P44" s="31"/>
      <c r="Q44" s="31">
        <v>1</v>
      </c>
      <c r="R44" s="31">
        <v>1</v>
      </c>
      <c r="S44" s="31"/>
      <c r="T44" s="31">
        <v>1</v>
      </c>
      <c r="U44" s="31"/>
      <c r="V44" s="31">
        <v>1</v>
      </c>
      <c r="W44" s="31">
        <v>1</v>
      </c>
      <c r="X44" s="31"/>
      <c r="Y44" s="31"/>
      <c r="Z44" s="31">
        <v>1</v>
      </c>
      <c r="AA44" s="17">
        <f t="shared" si="3"/>
        <v>9</v>
      </c>
      <c r="AB44" s="32" t="str">
        <f>IF(C44=0,"",INDEX(Gruppe_Raum!$A$1:$B$16,MATCH(C44,Gruppe_Raum!$A$1:$A$16,),2))</f>
        <v>3b, Frau Heuert</v>
      </c>
    </row>
    <row r="45" spans="1:28" ht="15.75" hidden="1" x14ac:dyDescent="0.25">
      <c r="A45" s="17" t="s">
        <v>49</v>
      </c>
      <c r="B45" s="17" t="str">
        <f>Auslosung!B44</f>
        <v>Schöbel</v>
      </c>
      <c r="C45" s="22">
        <f>Auslosung!E44</f>
        <v>14</v>
      </c>
      <c r="D45" s="31">
        <v>1</v>
      </c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>
        <v>1</v>
      </c>
      <c r="R45" s="31"/>
      <c r="S45" s="31"/>
      <c r="T45" s="31">
        <v>1</v>
      </c>
      <c r="U45" s="31"/>
      <c r="V45" s="31">
        <v>1</v>
      </c>
      <c r="W45" s="31">
        <v>1</v>
      </c>
      <c r="X45" s="31"/>
      <c r="Y45" s="31"/>
      <c r="Z45" s="31">
        <v>1</v>
      </c>
      <c r="AA45" s="17">
        <f t="shared" si="3"/>
        <v>6</v>
      </c>
      <c r="AB45" s="32" t="str">
        <f>IF(C45=0,"",INDEX(Gruppe_Raum!$A$1:$B$16,MATCH(C45,Gruppe_Raum!$A$1:$A$16,),2))</f>
        <v>4a, Herr Ernting</v>
      </c>
    </row>
    <row r="46" spans="1:28" ht="15.75" x14ac:dyDescent="0.25">
      <c r="A46" s="17" t="s">
        <v>49</v>
      </c>
      <c r="B46" s="17" t="str">
        <f>Auslosung!B45</f>
        <v>Schrüll</v>
      </c>
      <c r="C46" s="22">
        <f>Auslosung!E45</f>
        <v>1</v>
      </c>
      <c r="D46" s="31">
        <v>1</v>
      </c>
      <c r="E46" s="31">
        <v>1</v>
      </c>
      <c r="F46" s="31"/>
      <c r="G46" s="31"/>
      <c r="H46" s="31"/>
      <c r="I46" s="31"/>
      <c r="J46" s="31">
        <v>1</v>
      </c>
      <c r="K46" s="31">
        <v>1</v>
      </c>
      <c r="L46" s="31">
        <v>1</v>
      </c>
      <c r="M46" s="31"/>
      <c r="N46" s="31"/>
      <c r="O46" s="31">
        <v>1</v>
      </c>
      <c r="P46" s="31">
        <v>1</v>
      </c>
      <c r="Q46" s="31">
        <v>1</v>
      </c>
      <c r="R46" s="31"/>
      <c r="S46" s="31"/>
      <c r="T46" s="31">
        <v>1</v>
      </c>
      <c r="U46" s="31"/>
      <c r="V46" s="31">
        <v>1</v>
      </c>
      <c r="W46" s="31">
        <v>1</v>
      </c>
      <c r="X46" s="31"/>
      <c r="Y46" s="31"/>
      <c r="Z46" s="31">
        <v>1</v>
      </c>
      <c r="AA46" s="17">
        <f t="shared" si="3"/>
        <v>12</v>
      </c>
      <c r="AB46" s="32" t="str">
        <f>IF(C46=0,"",INDEX(Gruppe_Raum!$A$1:$B$16,MATCH(C46,Gruppe_Raum!$A$1:$A$16,),2))</f>
        <v>1a, Frau Hornung</v>
      </c>
    </row>
    <row r="47" spans="1:28" ht="15.75" hidden="1" x14ac:dyDescent="0.25">
      <c r="A47" s="17" t="s">
        <v>49</v>
      </c>
      <c r="B47" s="17" t="str">
        <f>Auslosung!B46</f>
        <v>Klim</v>
      </c>
      <c r="C47" s="22">
        <f>Auslosung!E46</f>
        <v>8</v>
      </c>
      <c r="D47" s="31">
        <v>1</v>
      </c>
      <c r="E47" s="31"/>
      <c r="F47" s="31"/>
      <c r="G47" s="31"/>
      <c r="H47" s="31"/>
      <c r="I47" s="31"/>
      <c r="J47" s="31">
        <v>1</v>
      </c>
      <c r="K47" s="31"/>
      <c r="L47" s="31"/>
      <c r="M47" s="31"/>
      <c r="N47" s="31">
        <v>1</v>
      </c>
      <c r="O47" s="31">
        <v>1</v>
      </c>
      <c r="P47" s="31">
        <v>1</v>
      </c>
      <c r="Q47" s="31">
        <v>1</v>
      </c>
      <c r="R47" s="31"/>
      <c r="S47" s="31">
        <v>1</v>
      </c>
      <c r="T47" s="31">
        <v>1</v>
      </c>
      <c r="U47" s="31"/>
      <c r="V47" s="31">
        <v>1</v>
      </c>
      <c r="W47" s="31">
        <v>1</v>
      </c>
      <c r="X47" s="31">
        <v>1</v>
      </c>
      <c r="Y47" s="31"/>
      <c r="Z47" s="31">
        <v>1</v>
      </c>
      <c r="AA47" s="17">
        <f t="shared" si="3"/>
        <v>12</v>
      </c>
      <c r="AB47" s="32" t="str">
        <f>IF(C47=0,"",INDEX(Gruppe_Raum!$A$1:$B$16,MATCH(C47,Gruppe_Raum!$A$1:$A$16,),2))</f>
        <v>2b, Frau Wonnemond</v>
      </c>
    </row>
    <row r="48" spans="1:28" ht="15.75" hidden="1" x14ac:dyDescent="0.25">
      <c r="A48" s="17" t="s">
        <v>49</v>
      </c>
      <c r="B48" s="17" t="str">
        <f>Auslosung!B47</f>
        <v>Schlup</v>
      </c>
      <c r="C48" s="22">
        <f>Auslosung!E47</f>
        <v>7</v>
      </c>
      <c r="D48" s="31">
        <v>1</v>
      </c>
      <c r="E48" s="31">
        <v>1</v>
      </c>
      <c r="F48" s="31">
        <v>1</v>
      </c>
      <c r="G48" s="31">
        <v>1</v>
      </c>
      <c r="H48" s="31">
        <v>1</v>
      </c>
      <c r="I48" s="31"/>
      <c r="J48" s="31">
        <v>1</v>
      </c>
      <c r="K48" s="31">
        <v>1</v>
      </c>
      <c r="L48" s="31"/>
      <c r="M48" s="31">
        <v>1</v>
      </c>
      <c r="N48" s="31">
        <v>1</v>
      </c>
      <c r="O48" s="31">
        <v>1</v>
      </c>
      <c r="P48" s="31"/>
      <c r="Q48" s="31">
        <v>1</v>
      </c>
      <c r="R48" s="31">
        <v>1</v>
      </c>
      <c r="S48" s="31">
        <v>1</v>
      </c>
      <c r="T48" s="31">
        <v>1</v>
      </c>
      <c r="U48" s="31">
        <v>1</v>
      </c>
      <c r="V48" s="31">
        <v>1</v>
      </c>
      <c r="W48" s="31">
        <v>1</v>
      </c>
      <c r="X48" s="31">
        <v>1</v>
      </c>
      <c r="Y48" s="31">
        <v>1</v>
      </c>
      <c r="Z48" s="31">
        <v>1</v>
      </c>
      <c r="AA48" s="17">
        <f t="shared" si="3"/>
        <v>20</v>
      </c>
      <c r="AB48" s="32" t="str">
        <f>IF(C48=0,"",INDEX(Gruppe_Raum!$A$1:$B$16,MATCH(C48,Gruppe_Raum!$A$1:$A$16,),2))</f>
        <v>2b, Frau Wonnemond</v>
      </c>
    </row>
    <row r="49" spans="1:28" ht="15.75" hidden="1" x14ac:dyDescent="0.25">
      <c r="A49" s="17" t="s">
        <v>49</v>
      </c>
      <c r="B49" s="17" t="str">
        <f>Auslosung!B48</f>
        <v>Weber</v>
      </c>
      <c r="C49" s="22">
        <f>Auslosung!E48</f>
        <v>6</v>
      </c>
      <c r="D49" s="31">
        <v>1</v>
      </c>
      <c r="E49" s="31"/>
      <c r="F49" s="31">
        <v>1</v>
      </c>
      <c r="G49" s="31"/>
      <c r="H49" s="31"/>
      <c r="I49" s="31"/>
      <c r="J49" s="31">
        <v>1</v>
      </c>
      <c r="K49" s="31"/>
      <c r="L49" s="31"/>
      <c r="M49" s="31"/>
      <c r="N49" s="31"/>
      <c r="O49" s="31"/>
      <c r="P49" s="31"/>
      <c r="Q49" s="31">
        <v>1</v>
      </c>
      <c r="R49" s="31"/>
      <c r="S49" s="31">
        <v>1</v>
      </c>
      <c r="T49" s="31">
        <v>1</v>
      </c>
      <c r="U49" s="31">
        <v>1</v>
      </c>
      <c r="V49" s="31">
        <v>1</v>
      </c>
      <c r="W49" s="31">
        <v>1</v>
      </c>
      <c r="X49" s="31">
        <v>1</v>
      </c>
      <c r="Y49" s="31"/>
      <c r="Z49" s="31">
        <v>1</v>
      </c>
      <c r="AA49" s="17">
        <f t="shared" si="3"/>
        <v>11</v>
      </c>
      <c r="AB49" s="32" t="str">
        <f>IF(C49=0,"",INDEX(Gruppe_Raum!$A$1:$B$16,MATCH(C49,Gruppe_Raum!$A$1:$A$16,),2))</f>
        <v>2a, Frau Oftermond</v>
      </c>
    </row>
    <row r="50" spans="1:28" ht="15.75" hidden="1" x14ac:dyDescent="0.25">
      <c r="A50" s="17" t="s">
        <v>49</v>
      </c>
      <c r="B50" s="17" t="str">
        <f>Auslosung!B49</f>
        <v>Bäter</v>
      </c>
      <c r="C50" s="22">
        <f>Auslosung!E49</f>
        <v>15</v>
      </c>
      <c r="D50" s="31">
        <v>1</v>
      </c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>
        <v>1</v>
      </c>
      <c r="R50" s="31"/>
      <c r="S50" s="31"/>
      <c r="T50" s="31">
        <v>1</v>
      </c>
      <c r="U50" s="31"/>
      <c r="V50" s="31">
        <v>1</v>
      </c>
      <c r="W50" s="31">
        <v>1</v>
      </c>
      <c r="X50" s="31"/>
      <c r="Y50" s="31"/>
      <c r="Z50" s="31">
        <v>1</v>
      </c>
      <c r="AA50" s="17">
        <f t="shared" si="3"/>
        <v>6</v>
      </c>
      <c r="AB50" s="32" t="str">
        <f>IF(C50=0,"",INDEX(Gruppe_Raum!$A$1:$B$16,MATCH(C50,Gruppe_Raum!$A$1:$A$16,),2))</f>
        <v>4b, Frau Scheiding</v>
      </c>
    </row>
    <row r="51" spans="1:28" ht="15.75" hidden="1" x14ac:dyDescent="0.25">
      <c r="A51" s="17" t="s">
        <v>49</v>
      </c>
      <c r="B51" s="17" t="str">
        <f>Auslosung!B50</f>
        <v>Brüssing</v>
      </c>
      <c r="C51" s="22">
        <f>Auslosung!E50</f>
        <v>4</v>
      </c>
      <c r="D51" s="31">
        <v>1</v>
      </c>
      <c r="E51" s="31"/>
      <c r="F51" s="31">
        <v>1</v>
      </c>
      <c r="G51" s="31"/>
      <c r="H51" s="31"/>
      <c r="I51" s="31"/>
      <c r="J51" s="31">
        <v>1</v>
      </c>
      <c r="K51" s="31"/>
      <c r="L51" s="31"/>
      <c r="M51" s="31"/>
      <c r="N51" s="31">
        <v>1</v>
      </c>
      <c r="O51" s="31"/>
      <c r="P51" s="31"/>
      <c r="Q51" s="31">
        <v>1</v>
      </c>
      <c r="R51" s="31"/>
      <c r="S51" s="31">
        <v>1</v>
      </c>
      <c r="T51" s="31">
        <v>1</v>
      </c>
      <c r="U51" s="31">
        <v>1</v>
      </c>
      <c r="V51" s="31">
        <v>1</v>
      </c>
      <c r="W51" s="31">
        <v>1</v>
      </c>
      <c r="X51" s="31"/>
      <c r="Y51" s="31">
        <v>1</v>
      </c>
      <c r="Z51" s="31">
        <v>1</v>
      </c>
      <c r="AA51" s="17">
        <f t="shared" si="3"/>
        <v>12</v>
      </c>
      <c r="AB51" s="32" t="str">
        <f>IF(C51=0,"",INDEX(Gruppe_Raum!$A$1:$B$16,MATCH(C51,Gruppe_Raum!$A$1:$A$16,),2))</f>
        <v>1b, Frau Lenzing</v>
      </c>
    </row>
    <row r="52" spans="1:28" ht="15.75" hidden="1" x14ac:dyDescent="0.25">
      <c r="A52" s="17" t="s">
        <v>49</v>
      </c>
      <c r="B52" s="17" t="str">
        <f>Auslosung!B51</f>
        <v>Rollas</v>
      </c>
      <c r="C52" s="22">
        <f>Auslosung!E51</f>
        <v>16</v>
      </c>
      <c r="D52" s="31">
        <v>1</v>
      </c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>
        <v>1</v>
      </c>
      <c r="R52" s="31"/>
      <c r="S52" s="31"/>
      <c r="T52" s="31">
        <v>1</v>
      </c>
      <c r="U52" s="31"/>
      <c r="V52" s="31">
        <v>1</v>
      </c>
      <c r="W52" s="31">
        <v>1</v>
      </c>
      <c r="X52" s="31"/>
      <c r="Y52" s="31"/>
      <c r="Z52" s="31">
        <v>1</v>
      </c>
      <c r="AA52" s="17">
        <f t="shared" si="3"/>
        <v>6</v>
      </c>
      <c r="AB52" s="32" t="str">
        <f>IF(C52=0,"",INDEX(Gruppe_Raum!$A$1:$B$16,MATCH(C52,Gruppe_Raum!$A$1:$A$16,),2))</f>
        <v>4b, Frau Scheiding</v>
      </c>
    </row>
    <row r="53" spans="1:28" ht="15.75" hidden="1" x14ac:dyDescent="0.25">
      <c r="A53" s="17" t="s">
        <v>49</v>
      </c>
      <c r="B53" s="17" t="str">
        <f>Auslosung!B52</f>
        <v>Gerlach</v>
      </c>
      <c r="C53" s="22">
        <f>Auslosung!E52</f>
        <v>16</v>
      </c>
      <c r="D53" s="31">
        <v>1</v>
      </c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>
        <v>1</v>
      </c>
      <c r="R53" s="31"/>
      <c r="S53" s="31"/>
      <c r="T53" s="31">
        <v>1</v>
      </c>
      <c r="U53" s="31"/>
      <c r="V53" s="31">
        <v>1</v>
      </c>
      <c r="W53" s="31">
        <v>1</v>
      </c>
      <c r="X53" s="31"/>
      <c r="Y53" s="31"/>
      <c r="Z53" s="31">
        <v>1</v>
      </c>
      <c r="AA53" s="17">
        <f t="shared" si="3"/>
        <v>6</v>
      </c>
      <c r="AB53" s="32" t="str">
        <f>IF(C53=0,"",INDEX(Gruppe_Raum!$A$1:$B$16,MATCH(C53,Gruppe_Raum!$A$1:$A$16,),2))</f>
        <v>4b, Frau Scheiding</v>
      </c>
    </row>
    <row r="54" spans="1:28" ht="15.75" hidden="1" x14ac:dyDescent="0.25">
      <c r="A54" s="17" t="s">
        <v>49</v>
      </c>
      <c r="B54" s="17" t="str">
        <f>Auslosung!B53</f>
        <v xml:space="preserve">Althaus             </v>
      </c>
      <c r="C54" s="22">
        <f>Auslosung!E53</f>
        <v>11</v>
      </c>
      <c r="D54" s="31">
        <v>1</v>
      </c>
      <c r="E54" s="31"/>
      <c r="F54" s="31">
        <v>1</v>
      </c>
      <c r="G54" s="31"/>
      <c r="H54" s="31"/>
      <c r="I54" s="31">
        <v>1</v>
      </c>
      <c r="J54" s="31">
        <v>1</v>
      </c>
      <c r="K54" s="31">
        <v>1</v>
      </c>
      <c r="L54" s="31">
        <v>1</v>
      </c>
      <c r="M54" s="31"/>
      <c r="N54" s="31">
        <v>1</v>
      </c>
      <c r="O54" s="31"/>
      <c r="P54" s="31"/>
      <c r="Q54" s="31">
        <v>1</v>
      </c>
      <c r="R54" s="31"/>
      <c r="S54" s="31"/>
      <c r="T54" s="31">
        <v>1</v>
      </c>
      <c r="U54" s="31"/>
      <c r="V54" s="31">
        <v>1</v>
      </c>
      <c r="W54" s="31">
        <v>1</v>
      </c>
      <c r="X54" s="31">
        <v>1</v>
      </c>
      <c r="Y54" s="31"/>
      <c r="Z54" s="31">
        <v>1</v>
      </c>
      <c r="AA54" s="17">
        <f t="shared" si="3"/>
        <v>13</v>
      </c>
      <c r="AB54" s="32" t="str">
        <f>IF(C54=0,"",INDEX(Gruppe_Raum!$A$1:$B$16,MATCH(C54,Gruppe_Raum!$A$1:$A$16,),2))</f>
        <v>3b, Frau Heuert</v>
      </c>
    </row>
    <row r="55" spans="1:28" ht="15.75" hidden="1" x14ac:dyDescent="0.25">
      <c r="A55" s="17" t="s">
        <v>49</v>
      </c>
      <c r="B55" s="17" t="str">
        <f>Auslosung!B54</f>
        <v xml:space="preserve">Alt                 </v>
      </c>
      <c r="C55" s="22">
        <f>Auslosung!E54</f>
        <v>5</v>
      </c>
      <c r="D55" s="31">
        <v>1</v>
      </c>
      <c r="E55" s="31"/>
      <c r="F55" s="31">
        <v>1</v>
      </c>
      <c r="G55" s="31"/>
      <c r="H55" s="31"/>
      <c r="I55" s="31"/>
      <c r="J55" s="31">
        <v>1</v>
      </c>
      <c r="K55" s="31">
        <v>1</v>
      </c>
      <c r="L55" s="31">
        <v>1</v>
      </c>
      <c r="M55" s="31"/>
      <c r="N55" s="31"/>
      <c r="O55" s="31"/>
      <c r="P55" s="31"/>
      <c r="Q55" s="31">
        <v>1</v>
      </c>
      <c r="R55" s="31"/>
      <c r="S55" s="31">
        <v>1</v>
      </c>
      <c r="T55" s="31">
        <v>1</v>
      </c>
      <c r="U55" s="31">
        <v>1</v>
      </c>
      <c r="V55" s="31">
        <v>1</v>
      </c>
      <c r="W55" s="31">
        <v>1</v>
      </c>
      <c r="X55" s="31"/>
      <c r="Y55" s="31"/>
      <c r="Z55" s="31">
        <v>1</v>
      </c>
      <c r="AA55" s="17">
        <f t="shared" si="3"/>
        <v>12</v>
      </c>
      <c r="AB55" s="32" t="str">
        <f>IF(C55=0,"",INDEX(Gruppe_Raum!$A$1:$B$16,MATCH(C55,Gruppe_Raum!$A$1:$A$16,),2))</f>
        <v>2a, Frau Oftermond</v>
      </c>
    </row>
    <row r="56" spans="1:28" ht="15.75" hidden="1" x14ac:dyDescent="0.25">
      <c r="A56" s="17" t="s">
        <v>49</v>
      </c>
      <c r="B56" s="17" t="str">
        <f>Auslosung!B55</f>
        <v xml:space="preserve">Andersen            </v>
      </c>
      <c r="C56" s="22">
        <f>Auslosung!E55</f>
        <v>5</v>
      </c>
      <c r="D56" s="31">
        <v>1</v>
      </c>
      <c r="E56" s="31"/>
      <c r="F56" s="31"/>
      <c r="G56" s="31"/>
      <c r="H56" s="31"/>
      <c r="I56" s="31"/>
      <c r="J56" s="31"/>
      <c r="K56" s="31">
        <v>1</v>
      </c>
      <c r="L56" s="31"/>
      <c r="M56" s="31"/>
      <c r="N56" s="31"/>
      <c r="O56" s="31"/>
      <c r="P56" s="31"/>
      <c r="Q56" s="31">
        <v>1</v>
      </c>
      <c r="R56" s="31">
        <v>1</v>
      </c>
      <c r="S56" s="31">
        <v>1</v>
      </c>
      <c r="T56" s="31">
        <v>1</v>
      </c>
      <c r="U56" s="31">
        <v>1</v>
      </c>
      <c r="V56" s="31">
        <v>1</v>
      </c>
      <c r="W56" s="31">
        <v>1</v>
      </c>
      <c r="X56" s="31">
        <v>1</v>
      </c>
      <c r="Y56" s="31"/>
      <c r="Z56" s="31">
        <v>1</v>
      </c>
      <c r="AA56" s="17">
        <f t="shared" si="3"/>
        <v>11</v>
      </c>
      <c r="AB56" s="32" t="str">
        <f>IF(C56=0,"",INDEX(Gruppe_Raum!$A$1:$B$16,MATCH(C56,Gruppe_Raum!$A$1:$A$16,),2))</f>
        <v>2a, Frau Oftermond</v>
      </c>
    </row>
    <row r="57" spans="1:28" ht="15.75" hidden="1" x14ac:dyDescent="0.25">
      <c r="A57" s="17" t="s">
        <v>49</v>
      </c>
      <c r="B57" s="17" t="str">
        <f>Auslosung!B56</f>
        <v xml:space="preserve">Becker              </v>
      </c>
      <c r="C57" s="22">
        <f>Auslosung!E56</f>
        <v>12</v>
      </c>
      <c r="D57" s="31">
        <v>1</v>
      </c>
      <c r="E57" s="31"/>
      <c r="F57" s="31"/>
      <c r="G57" s="31"/>
      <c r="H57" s="31"/>
      <c r="I57" s="31"/>
      <c r="J57" s="31"/>
      <c r="K57" s="31">
        <v>1</v>
      </c>
      <c r="L57" s="31">
        <v>1</v>
      </c>
      <c r="M57" s="31"/>
      <c r="N57" s="31"/>
      <c r="O57" s="31"/>
      <c r="P57" s="31"/>
      <c r="Q57" s="31">
        <v>1</v>
      </c>
      <c r="R57" s="31"/>
      <c r="S57" s="31"/>
      <c r="T57" s="31">
        <v>1</v>
      </c>
      <c r="U57" s="31"/>
      <c r="V57" s="31">
        <v>1</v>
      </c>
      <c r="W57" s="31">
        <v>1</v>
      </c>
      <c r="X57" s="31"/>
      <c r="Y57" s="31">
        <v>1</v>
      </c>
      <c r="Z57" s="31">
        <v>1</v>
      </c>
      <c r="AA57" s="17">
        <f t="shared" si="3"/>
        <v>9</v>
      </c>
      <c r="AB57" s="32" t="str">
        <f>IF(C57=0,"",INDEX(Gruppe_Raum!$A$1:$B$16,MATCH(C57,Gruppe_Raum!$A$1:$A$16,),2))</f>
        <v>3b, Frau Heuert</v>
      </c>
    </row>
    <row r="58" spans="1:28" ht="15.75" hidden="1" x14ac:dyDescent="0.25">
      <c r="A58" s="17" t="s">
        <v>50</v>
      </c>
      <c r="B58" s="17" t="str">
        <f>Auslosung!B57</f>
        <v xml:space="preserve">Beck                </v>
      </c>
      <c r="C58" s="22">
        <f>Auslosung!E57</f>
        <v>5</v>
      </c>
      <c r="D58" s="31">
        <v>1</v>
      </c>
      <c r="E58" s="31"/>
      <c r="F58" s="31"/>
      <c r="G58" s="31"/>
      <c r="H58" s="31"/>
      <c r="I58" s="31"/>
      <c r="J58" s="31"/>
      <c r="K58" s="31"/>
      <c r="L58" s="31">
        <v>1</v>
      </c>
      <c r="M58" s="31"/>
      <c r="N58" s="31"/>
      <c r="O58" s="31"/>
      <c r="P58" s="31"/>
      <c r="Q58" s="31">
        <v>1</v>
      </c>
      <c r="R58" s="31"/>
      <c r="S58" s="31">
        <v>1</v>
      </c>
      <c r="T58" s="31">
        <v>1</v>
      </c>
      <c r="U58" s="31"/>
      <c r="V58" s="31">
        <v>1</v>
      </c>
      <c r="W58" s="31">
        <v>1</v>
      </c>
      <c r="X58" s="31">
        <v>1</v>
      </c>
      <c r="Y58" s="31"/>
      <c r="Z58" s="31">
        <v>1</v>
      </c>
      <c r="AA58" s="17">
        <f t="shared" si="3"/>
        <v>9</v>
      </c>
      <c r="AB58" s="32" t="str">
        <f>IF(C58=0,"",INDEX(Gruppe_Raum!$A$1:$B$16,MATCH(C58,Gruppe_Raum!$A$1:$A$16,),2))</f>
        <v>2a, Frau Oftermond</v>
      </c>
    </row>
    <row r="59" spans="1:28" ht="15.75" hidden="1" x14ac:dyDescent="0.25">
      <c r="A59" s="17" t="s">
        <v>50</v>
      </c>
      <c r="B59" s="17" t="str">
        <f>Auslosung!B58</f>
        <v xml:space="preserve">Becker              </v>
      </c>
      <c r="C59" s="22">
        <f>Auslosung!E58</f>
        <v>14</v>
      </c>
      <c r="D59" s="31">
        <v>1</v>
      </c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>
        <v>1</v>
      </c>
      <c r="R59" s="31"/>
      <c r="S59" s="31"/>
      <c r="T59" s="31">
        <v>1</v>
      </c>
      <c r="U59" s="31"/>
      <c r="V59" s="31">
        <v>1</v>
      </c>
      <c r="W59" s="31">
        <v>1</v>
      </c>
      <c r="X59" s="31"/>
      <c r="Y59" s="31"/>
      <c r="Z59" s="31">
        <v>1</v>
      </c>
      <c r="AA59" s="17">
        <f t="shared" si="3"/>
        <v>6</v>
      </c>
      <c r="AB59" s="32" t="str">
        <f>IF(C59=0,"",INDEX(Gruppe_Raum!$A$1:$B$16,MATCH(C59,Gruppe_Raum!$A$1:$A$16,),2))</f>
        <v>4a, Herr Ernting</v>
      </c>
    </row>
    <row r="60" spans="1:28" ht="15.75" hidden="1" x14ac:dyDescent="0.25">
      <c r="A60" s="17" t="s">
        <v>50</v>
      </c>
      <c r="B60" s="17" t="str">
        <f>Auslosung!B59</f>
        <v xml:space="preserve">Becker              </v>
      </c>
      <c r="C60" s="22">
        <f>Auslosung!E59</f>
        <v>4</v>
      </c>
      <c r="D60" s="31">
        <v>1</v>
      </c>
      <c r="E60" s="31"/>
      <c r="F60" s="31"/>
      <c r="G60" s="31">
        <v>1</v>
      </c>
      <c r="H60" s="31"/>
      <c r="I60" s="31"/>
      <c r="J60" s="31">
        <v>1</v>
      </c>
      <c r="K60" s="31">
        <v>1</v>
      </c>
      <c r="L60" s="31"/>
      <c r="M60" s="31"/>
      <c r="N60" s="31">
        <v>1</v>
      </c>
      <c r="O60" s="31">
        <v>1</v>
      </c>
      <c r="P60" s="31"/>
      <c r="Q60" s="31">
        <v>1</v>
      </c>
      <c r="R60" s="31">
        <v>1</v>
      </c>
      <c r="S60" s="31">
        <v>1</v>
      </c>
      <c r="T60" s="31">
        <v>1</v>
      </c>
      <c r="U60" s="31">
        <v>1</v>
      </c>
      <c r="V60" s="31">
        <v>1</v>
      </c>
      <c r="W60" s="31">
        <v>1</v>
      </c>
      <c r="X60" s="31"/>
      <c r="Y60" s="31"/>
      <c r="Z60" s="31">
        <v>1</v>
      </c>
      <c r="AA60" s="17">
        <f t="shared" si="3"/>
        <v>14</v>
      </c>
      <c r="AB60" s="32" t="str">
        <f>IF(C60=0,"",INDEX(Gruppe_Raum!$A$1:$B$16,MATCH(C60,Gruppe_Raum!$A$1:$A$16,),2))</f>
        <v>1b, Frau Lenzing</v>
      </c>
    </row>
    <row r="61" spans="1:28" ht="15.75" hidden="1" x14ac:dyDescent="0.25">
      <c r="A61" s="17" t="s">
        <v>50</v>
      </c>
      <c r="B61" s="17" t="str">
        <f>Auslosung!B60</f>
        <v xml:space="preserve">Gerlach             </v>
      </c>
      <c r="C61" s="22">
        <f>Auslosung!E60</f>
        <v>15</v>
      </c>
      <c r="D61" s="31">
        <v>1</v>
      </c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>
        <v>1</v>
      </c>
      <c r="R61" s="31"/>
      <c r="S61" s="31"/>
      <c r="T61" s="31">
        <v>1</v>
      </c>
      <c r="U61" s="31"/>
      <c r="V61" s="31">
        <v>1</v>
      </c>
      <c r="W61" s="31">
        <v>1</v>
      </c>
      <c r="X61" s="31"/>
      <c r="Y61" s="31"/>
      <c r="Z61" s="31">
        <v>1</v>
      </c>
      <c r="AA61" s="17">
        <f t="shared" si="3"/>
        <v>6</v>
      </c>
      <c r="AB61" s="32" t="str">
        <f>IF(C61=0,"",INDEX(Gruppe_Raum!$A$1:$B$16,MATCH(C61,Gruppe_Raum!$A$1:$A$16,),2))</f>
        <v>4b, Frau Scheiding</v>
      </c>
    </row>
    <row r="62" spans="1:28" ht="15.75" hidden="1" x14ac:dyDescent="0.25">
      <c r="A62" s="17" t="s">
        <v>50</v>
      </c>
      <c r="B62" s="17" t="str">
        <f>Auslosung!B61</f>
        <v xml:space="preserve">Herold              </v>
      </c>
      <c r="C62" s="22">
        <f>Auslosung!E61</f>
        <v>3</v>
      </c>
      <c r="D62" s="31">
        <v>1</v>
      </c>
      <c r="E62" s="31"/>
      <c r="F62" s="31"/>
      <c r="G62" s="31"/>
      <c r="H62" s="31"/>
      <c r="I62" s="31"/>
      <c r="J62" s="31"/>
      <c r="K62" s="31">
        <v>1</v>
      </c>
      <c r="L62" s="31">
        <v>1</v>
      </c>
      <c r="M62" s="31">
        <v>1</v>
      </c>
      <c r="N62" s="31">
        <v>1</v>
      </c>
      <c r="O62" s="31">
        <v>1</v>
      </c>
      <c r="P62" s="31"/>
      <c r="Q62" s="31">
        <v>1</v>
      </c>
      <c r="R62" s="31"/>
      <c r="S62" s="31"/>
      <c r="T62" s="31">
        <v>1</v>
      </c>
      <c r="U62" s="31"/>
      <c r="V62" s="31">
        <v>1</v>
      </c>
      <c r="W62" s="31">
        <v>1</v>
      </c>
      <c r="X62" s="31"/>
      <c r="Y62" s="31"/>
      <c r="Z62" s="31">
        <v>1</v>
      </c>
      <c r="AA62" s="17">
        <f t="shared" si="3"/>
        <v>11</v>
      </c>
      <c r="AB62" s="32" t="str">
        <f>IF(C62=0,"",INDEX(Gruppe_Raum!$A$1:$B$16,MATCH(C62,Gruppe_Raum!$A$1:$A$16,),2))</f>
        <v>1b, Frau Lenzing</v>
      </c>
    </row>
    <row r="63" spans="1:28" ht="15.75" hidden="1" x14ac:dyDescent="0.25">
      <c r="A63" s="17" t="s">
        <v>50</v>
      </c>
      <c r="B63" s="17" t="str">
        <f>Auslosung!B62</f>
        <v xml:space="preserve">Herbst              </v>
      </c>
      <c r="C63" s="22">
        <f>Auslosung!E62</f>
        <v>6</v>
      </c>
      <c r="D63" s="31">
        <v>1</v>
      </c>
      <c r="E63" s="31">
        <v>1</v>
      </c>
      <c r="F63" s="31">
        <v>1</v>
      </c>
      <c r="G63" s="31"/>
      <c r="H63" s="31"/>
      <c r="I63" s="31"/>
      <c r="J63" s="31">
        <v>1</v>
      </c>
      <c r="K63" s="31">
        <v>1</v>
      </c>
      <c r="L63" s="31"/>
      <c r="M63" s="31"/>
      <c r="N63" s="31">
        <v>1</v>
      </c>
      <c r="O63" s="31">
        <v>1</v>
      </c>
      <c r="P63" s="31"/>
      <c r="Q63" s="31">
        <v>1</v>
      </c>
      <c r="R63" s="31">
        <v>1</v>
      </c>
      <c r="S63" s="31">
        <v>1</v>
      </c>
      <c r="T63" s="31">
        <v>1</v>
      </c>
      <c r="U63" s="31"/>
      <c r="V63" s="31">
        <v>1</v>
      </c>
      <c r="W63" s="31">
        <v>1</v>
      </c>
      <c r="X63" s="31">
        <v>1</v>
      </c>
      <c r="Y63" s="31">
        <v>1</v>
      </c>
      <c r="Z63" s="31">
        <v>1</v>
      </c>
      <c r="AA63" s="17">
        <f t="shared" si="3"/>
        <v>16</v>
      </c>
      <c r="AB63" s="32" t="str">
        <f>IF(C63=0,"",INDEX(Gruppe_Raum!$A$1:$B$16,MATCH(C63,Gruppe_Raum!$A$1:$A$16,),2))</f>
        <v>2a, Frau Oftermond</v>
      </c>
    </row>
    <row r="64" spans="1:28" ht="15.75" hidden="1" x14ac:dyDescent="0.25">
      <c r="A64" s="17" t="s">
        <v>50</v>
      </c>
      <c r="B64" s="17" t="str">
        <f>Auslosung!B63</f>
        <v xml:space="preserve">König               </v>
      </c>
      <c r="C64" s="22">
        <f>Auslosung!E63</f>
        <v>9</v>
      </c>
      <c r="D64" s="31">
        <v>1</v>
      </c>
      <c r="E64" s="31"/>
      <c r="F64" s="31"/>
      <c r="G64" s="31">
        <v>1</v>
      </c>
      <c r="H64" s="31"/>
      <c r="I64" s="31"/>
      <c r="J64" s="31">
        <v>1</v>
      </c>
      <c r="K64" s="31">
        <v>1</v>
      </c>
      <c r="L64" s="31"/>
      <c r="M64" s="31">
        <v>1</v>
      </c>
      <c r="N64" s="31">
        <v>1</v>
      </c>
      <c r="O64" s="31">
        <v>1</v>
      </c>
      <c r="P64" s="31"/>
      <c r="Q64" s="31">
        <v>1</v>
      </c>
      <c r="R64" s="31">
        <v>1</v>
      </c>
      <c r="S64" s="31"/>
      <c r="T64" s="31">
        <v>1</v>
      </c>
      <c r="U64" s="31"/>
      <c r="V64" s="31">
        <v>1</v>
      </c>
      <c r="W64" s="31">
        <v>1</v>
      </c>
      <c r="X64" s="31">
        <v>1</v>
      </c>
      <c r="Y64" s="31">
        <v>1</v>
      </c>
      <c r="Z64" s="31">
        <v>1</v>
      </c>
      <c r="AA64" s="17">
        <f t="shared" si="3"/>
        <v>15</v>
      </c>
      <c r="AB64" s="32" t="str">
        <f>IF(C64=0,"",INDEX(Gruppe_Raum!$A$1:$B$16,MATCH(C64,Gruppe_Raum!$A$1:$A$16,),2))</f>
        <v>3a, Frau Brachet</v>
      </c>
    </row>
    <row r="65" spans="1:28" ht="15.75" hidden="1" x14ac:dyDescent="0.25">
      <c r="A65" s="17" t="s">
        <v>50</v>
      </c>
      <c r="B65" s="17" t="str">
        <f>Auslosung!B64</f>
        <v xml:space="preserve">Löwe                </v>
      </c>
      <c r="C65" s="22">
        <f>Auslosung!E64</f>
        <v>7</v>
      </c>
      <c r="D65" s="31">
        <v>1</v>
      </c>
      <c r="E65" s="31"/>
      <c r="F65" s="31"/>
      <c r="G65" s="31">
        <v>1</v>
      </c>
      <c r="H65" s="31"/>
      <c r="I65" s="31"/>
      <c r="J65" s="31">
        <v>1</v>
      </c>
      <c r="K65" s="31">
        <v>1</v>
      </c>
      <c r="L65" s="31">
        <v>1</v>
      </c>
      <c r="M65" s="31">
        <v>1</v>
      </c>
      <c r="N65" s="31">
        <v>1</v>
      </c>
      <c r="O65" s="31"/>
      <c r="P65" s="31"/>
      <c r="Q65" s="31">
        <v>1</v>
      </c>
      <c r="R65" s="31"/>
      <c r="S65" s="31">
        <v>1</v>
      </c>
      <c r="T65" s="31">
        <v>1</v>
      </c>
      <c r="U65" s="31"/>
      <c r="V65" s="31">
        <v>1</v>
      </c>
      <c r="W65" s="31">
        <v>1</v>
      </c>
      <c r="X65" s="31">
        <v>1</v>
      </c>
      <c r="Y65" s="31"/>
      <c r="Z65" s="31">
        <v>1</v>
      </c>
      <c r="AA65" s="17">
        <f t="shared" si="3"/>
        <v>14</v>
      </c>
      <c r="AB65" s="32" t="str">
        <f>IF(C65=0,"",INDEX(Gruppe_Raum!$A$1:$B$16,MATCH(C65,Gruppe_Raum!$A$1:$A$16,),2))</f>
        <v>2b, Frau Wonnemond</v>
      </c>
    </row>
    <row r="66" spans="1:28" ht="15.75" hidden="1" x14ac:dyDescent="0.25">
      <c r="A66" s="17" t="s">
        <v>50</v>
      </c>
      <c r="B66" s="17" t="str">
        <f>Auslosung!B65</f>
        <v xml:space="preserve">Lachner             </v>
      </c>
      <c r="C66" s="22">
        <f>Auslosung!E65</f>
        <v>8</v>
      </c>
      <c r="D66" s="31">
        <v>1</v>
      </c>
      <c r="E66" s="31"/>
      <c r="F66" s="31">
        <v>1</v>
      </c>
      <c r="G66" s="31"/>
      <c r="H66" s="31">
        <v>1</v>
      </c>
      <c r="I66" s="31">
        <v>1</v>
      </c>
      <c r="J66" s="31"/>
      <c r="K66" s="31"/>
      <c r="L66" s="31"/>
      <c r="M66" s="31"/>
      <c r="N66" s="31"/>
      <c r="O66" s="31"/>
      <c r="P66" s="31">
        <v>1</v>
      </c>
      <c r="Q66" s="31">
        <v>1</v>
      </c>
      <c r="R66" s="31"/>
      <c r="S66" s="31">
        <v>1</v>
      </c>
      <c r="T66" s="31">
        <v>1</v>
      </c>
      <c r="U66" s="31">
        <v>1</v>
      </c>
      <c r="V66" s="31">
        <v>1</v>
      </c>
      <c r="W66" s="31">
        <v>1</v>
      </c>
      <c r="X66" s="31">
        <v>1</v>
      </c>
      <c r="Y66" s="31"/>
      <c r="Z66" s="31">
        <v>1</v>
      </c>
      <c r="AA66" s="17">
        <f t="shared" si="3"/>
        <v>13</v>
      </c>
      <c r="AB66" s="32" t="str">
        <f>IF(C66=0,"",INDEX(Gruppe_Raum!$A$1:$B$16,MATCH(C66,Gruppe_Raum!$A$1:$A$16,),2))</f>
        <v>2b, Frau Wonnemond</v>
      </c>
    </row>
    <row r="67" spans="1:28" ht="15.75" hidden="1" x14ac:dyDescent="0.25">
      <c r="A67" s="17" t="s">
        <v>50</v>
      </c>
      <c r="B67" s="17" t="str">
        <f>Auslosung!B66</f>
        <v xml:space="preserve">Meyer               </v>
      </c>
      <c r="C67" s="22">
        <f>Auslosung!E66</f>
        <v>10</v>
      </c>
      <c r="D67" s="31">
        <v>1</v>
      </c>
      <c r="E67" s="31"/>
      <c r="F67" s="31"/>
      <c r="G67" s="31"/>
      <c r="H67" s="31"/>
      <c r="I67" s="31">
        <v>1</v>
      </c>
      <c r="J67" s="31">
        <v>1</v>
      </c>
      <c r="K67" s="31">
        <v>1</v>
      </c>
      <c r="L67" s="31">
        <v>1</v>
      </c>
      <c r="M67" s="31"/>
      <c r="N67" s="31"/>
      <c r="O67" s="31"/>
      <c r="P67" s="31">
        <v>1</v>
      </c>
      <c r="Q67" s="31">
        <v>1</v>
      </c>
      <c r="R67" s="31"/>
      <c r="S67" s="31">
        <v>1</v>
      </c>
      <c r="T67" s="31">
        <v>1</v>
      </c>
      <c r="U67" s="31"/>
      <c r="V67" s="31">
        <v>1</v>
      </c>
      <c r="W67" s="31">
        <v>1</v>
      </c>
      <c r="X67" s="31"/>
      <c r="Y67" s="31"/>
      <c r="Z67" s="31">
        <v>1</v>
      </c>
      <c r="AA67" s="17">
        <f t="shared" si="3"/>
        <v>12</v>
      </c>
      <c r="AB67" s="32" t="str">
        <f>IF(C67=0,"",INDEX(Gruppe_Raum!$A$1:$B$16,MATCH(C67,Gruppe_Raum!$A$1:$A$16,),2))</f>
        <v>3a, Frau Brachet</v>
      </c>
    </row>
    <row r="68" spans="1:28" ht="15.75" hidden="1" x14ac:dyDescent="0.25">
      <c r="A68" s="17" t="s">
        <v>50</v>
      </c>
      <c r="B68" s="17" t="str">
        <f>Auslosung!B67</f>
        <v xml:space="preserve">Müller              </v>
      </c>
      <c r="C68" s="22">
        <f>Auslosung!E67</f>
        <v>11</v>
      </c>
      <c r="D68" s="31">
        <v>1</v>
      </c>
      <c r="E68" s="31"/>
      <c r="F68" s="31"/>
      <c r="G68" s="31">
        <v>1</v>
      </c>
      <c r="H68" s="31"/>
      <c r="I68" s="31"/>
      <c r="J68" s="31">
        <v>1</v>
      </c>
      <c r="K68" s="31">
        <v>1</v>
      </c>
      <c r="L68" s="31"/>
      <c r="M68" s="31"/>
      <c r="N68" s="31"/>
      <c r="O68" s="31">
        <v>1</v>
      </c>
      <c r="P68" s="31">
        <v>1</v>
      </c>
      <c r="Q68" s="31">
        <v>1</v>
      </c>
      <c r="R68" s="31"/>
      <c r="S68" s="31"/>
      <c r="T68" s="31">
        <v>1</v>
      </c>
      <c r="U68" s="31">
        <v>1</v>
      </c>
      <c r="V68" s="31">
        <v>1</v>
      </c>
      <c r="W68" s="31">
        <v>1</v>
      </c>
      <c r="X68" s="31">
        <v>1</v>
      </c>
      <c r="Y68" s="31"/>
      <c r="Z68" s="31">
        <v>1</v>
      </c>
      <c r="AA68" s="17">
        <f t="shared" si="3"/>
        <v>13</v>
      </c>
      <c r="AB68" s="32" t="str">
        <f>IF(C68=0,"",INDEX(Gruppe_Raum!$A$1:$B$16,MATCH(C68,Gruppe_Raum!$A$1:$A$16,),2))</f>
        <v>3b, Frau Heuert</v>
      </c>
    </row>
    <row r="69" spans="1:28" ht="15.75" hidden="1" x14ac:dyDescent="0.25">
      <c r="A69" s="17" t="s">
        <v>50</v>
      </c>
      <c r="B69" s="17" t="str">
        <f>Auslosung!B68</f>
        <v xml:space="preserve">Meisner             </v>
      </c>
      <c r="C69" s="22">
        <f>Auslosung!E68</f>
        <v>13</v>
      </c>
      <c r="D69" s="31">
        <v>1</v>
      </c>
      <c r="E69" s="31"/>
      <c r="F69" s="31"/>
      <c r="G69" s="31"/>
      <c r="H69" s="31"/>
      <c r="I69" s="31"/>
      <c r="J69" s="31">
        <v>1</v>
      </c>
      <c r="K69" s="31">
        <v>1</v>
      </c>
      <c r="L69" s="31">
        <v>1</v>
      </c>
      <c r="M69" s="31"/>
      <c r="N69" s="31"/>
      <c r="O69" s="31"/>
      <c r="P69" s="31"/>
      <c r="Q69" s="31">
        <v>1</v>
      </c>
      <c r="R69" s="31"/>
      <c r="S69" s="31"/>
      <c r="T69" s="31">
        <v>1</v>
      </c>
      <c r="U69" s="31">
        <v>1</v>
      </c>
      <c r="V69" s="31">
        <v>1</v>
      </c>
      <c r="W69" s="31">
        <v>1</v>
      </c>
      <c r="X69" s="31">
        <v>1</v>
      </c>
      <c r="Y69" s="31">
        <v>1</v>
      </c>
      <c r="Z69" s="31">
        <v>1</v>
      </c>
      <c r="AA69" s="17">
        <f t="shared" si="3"/>
        <v>12</v>
      </c>
      <c r="AB69" s="32" t="str">
        <f>IF(C69=0,"",INDEX(Gruppe_Raum!$A$1:$B$16,MATCH(C69,Gruppe_Raum!$A$1:$A$16,),2))</f>
        <v>4a, Herr Ernting</v>
      </c>
    </row>
    <row r="70" spans="1:28" ht="15.75" hidden="1" x14ac:dyDescent="0.25">
      <c r="A70" s="17" t="s">
        <v>50</v>
      </c>
      <c r="B70" s="17" t="str">
        <f>Auslosung!B69</f>
        <v xml:space="preserve">Petersen            </v>
      </c>
      <c r="C70" s="22">
        <f>Auslosung!E69</f>
        <v>16</v>
      </c>
      <c r="D70" s="31">
        <v>1</v>
      </c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>
        <v>1</v>
      </c>
      <c r="R70" s="31"/>
      <c r="S70" s="31"/>
      <c r="T70" s="31">
        <v>1</v>
      </c>
      <c r="U70" s="31"/>
      <c r="V70" s="31">
        <v>1</v>
      </c>
      <c r="W70" s="31">
        <v>1</v>
      </c>
      <c r="X70" s="31"/>
      <c r="Y70" s="31"/>
      <c r="Z70" s="31">
        <v>1</v>
      </c>
      <c r="AA70" s="17">
        <f t="shared" si="3"/>
        <v>6</v>
      </c>
      <c r="AB70" s="32" t="str">
        <f>IF(C70=0,"",INDEX(Gruppe_Raum!$A$1:$B$16,MATCH(C70,Gruppe_Raum!$A$1:$A$16,),2))</f>
        <v>4b, Frau Scheiding</v>
      </c>
    </row>
    <row r="71" spans="1:28" ht="15.75" hidden="1" x14ac:dyDescent="0.25">
      <c r="A71" s="17" t="s">
        <v>50</v>
      </c>
      <c r="B71" s="17" t="str">
        <f>Auslosung!B70</f>
        <v xml:space="preserve">Pilowski            </v>
      </c>
      <c r="C71" s="22">
        <f>Auslosung!E70</f>
        <v>2</v>
      </c>
      <c r="D71" s="31">
        <v>1</v>
      </c>
      <c r="E71" s="31"/>
      <c r="F71" s="31"/>
      <c r="G71" s="31"/>
      <c r="H71" s="31"/>
      <c r="I71" s="31"/>
      <c r="J71" s="31">
        <v>1</v>
      </c>
      <c r="K71" s="31"/>
      <c r="L71" s="31"/>
      <c r="M71" s="31"/>
      <c r="N71" s="31">
        <v>1</v>
      </c>
      <c r="O71" s="31"/>
      <c r="P71" s="31"/>
      <c r="Q71" s="31">
        <v>1</v>
      </c>
      <c r="R71" s="31"/>
      <c r="S71" s="31"/>
      <c r="T71" s="31">
        <v>1</v>
      </c>
      <c r="U71" s="31">
        <v>1</v>
      </c>
      <c r="V71" s="31">
        <v>1</v>
      </c>
      <c r="W71" s="31">
        <v>1</v>
      </c>
      <c r="X71" s="31">
        <v>1</v>
      </c>
      <c r="Y71" s="31"/>
      <c r="Z71" s="31">
        <v>1</v>
      </c>
      <c r="AA71" s="17">
        <f t="shared" ref="AA71:AA102" si="4">SUM(D71:Z71)</f>
        <v>10</v>
      </c>
      <c r="AB71" s="32" t="str">
        <f>IF(C71=0,"",INDEX(Gruppe_Raum!$A$1:$B$16,MATCH(C71,Gruppe_Raum!$A$1:$A$16,),2))</f>
        <v>1a, Frau Hornung</v>
      </c>
    </row>
    <row r="72" spans="1:28" ht="15.75" hidden="1" x14ac:dyDescent="0.25">
      <c r="A72" s="17" t="s">
        <v>50</v>
      </c>
      <c r="B72" s="17" t="str">
        <f>Auslosung!B71</f>
        <v xml:space="preserve">Pausch              </v>
      </c>
      <c r="C72" s="22">
        <f>Auslosung!E71</f>
        <v>12</v>
      </c>
      <c r="D72" s="31">
        <v>1</v>
      </c>
      <c r="E72" s="31"/>
      <c r="F72" s="31">
        <v>1</v>
      </c>
      <c r="G72" s="31"/>
      <c r="H72" s="31"/>
      <c r="I72" s="31"/>
      <c r="J72" s="31">
        <v>1</v>
      </c>
      <c r="K72" s="31">
        <v>1</v>
      </c>
      <c r="L72" s="31"/>
      <c r="M72" s="31"/>
      <c r="N72" s="31"/>
      <c r="O72" s="31"/>
      <c r="P72" s="31"/>
      <c r="Q72" s="31">
        <v>1</v>
      </c>
      <c r="R72" s="31"/>
      <c r="S72" s="31"/>
      <c r="T72" s="31">
        <v>1</v>
      </c>
      <c r="U72" s="31">
        <v>1</v>
      </c>
      <c r="V72" s="31">
        <v>1</v>
      </c>
      <c r="W72" s="31">
        <v>1</v>
      </c>
      <c r="X72" s="31"/>
      <c r="Y72" s="31"/>
      <c r="Z72" s="31">
        <v>1</v>
      </c>
      <c r="AA72" s="17">
        <f t="shared" si="4"/>
        <v>10</v>
      </c>
      <c r="AB72" s="32" t="str">
        <f>IF(C72=0,"",INDEX(Gruppe_Raum!$A$1:$B$16,MATCH(C72,Gruppe_Raum!$A$1:$A$16,),2))</f>
        <v>3b, Frau Heuert</v>
      </c>
    </row>
    <row r="73" spans="1:28" ht="15.75" x14ac:dyDescent="0.25">
      <c r="A73" s="17" t="s">
        <v>50</v>
      </c>
      <c r="B73" s="17" t="str">
        <f>Auslosung!B72</f>
        <v xml:space="preserve">Schösser            </v>
      </c>
      <c r="C73" s="22">
        <f>Auslosung!E72</f>
        <v>1</v>
      </c>
      <c r="D73" s="31">
        <v>1</v>
      </c>
      <c r="E73" s="31"/>
      <c r="F73" s="31">
        <v>1</v>
      </c>
      <c r="G73" s="31"/>
      <c r="H73" s="31"/>
      <c r="I73" s="31"/>
      <c r="J73" s="31"/>
      <c r="K73" s="31">
        <v>1</v>
      </c>
      <c r="L73" s="31">
        <v>1</v>
      </c>
      <c r="M73" s="31"/>
      <c r="N73" s="31"/>
      <c r="O73" s="31">
        <v>1</v>
      </c>
      <c r="P73" s="31"/>
      <c r="Q73" s="31">
        <v>1</v>
      </c>
      <c r="R73" s="31">
        <v>1</v>
      </c>
      <c r="S73" s="31"/>
      <c r="T73" s="31">
        <v>1</v>
      </c>
      <c r="U73" s="31">
        <v>1</v>
      </c>
      <c r="V73" s="31">
        <v>1</v>
      </c>
      <c r="W73" s="31">
        <v>1</v>
      </c>
      <c r="X73" s="31">
        <v>1</v>
      </c>
      <c r="Y73" s="31"/>
      <c r="Z73" s="31"/>
      <c r="AA73" s="17">
        <f t="shared" si="4"/>
        <v>12</v>
      </c>
      <c r="AB73" s="32" t="str">
        <f>IF(C73=0,"",INDEX(Gruppe_Raum!$A$1:$B$16,MATCH(C73,Gruppe_Raum!$A$1:$A$16,),2))</f>
        <v>1a, Frau Hornung</v>
      </c>
    </row>
    <row r="74" spans="1:28" ht="15.75" hidden="1" x14ac:dyDescent="0.25">
      <c r="A74" s="17" t="s">
        <v>50</v>
      </c>
      <c r="B74" s="17" t="str">
        <f>Auslosung!B73</f>
        <v xml:space="preserve">Schmidt             </v>
      </c>
      <c r="C74" s="22">
        <f>Auslosung!E73</f>
        <v>12</v>
      </c>
      <c r="D74" s="31">
        <v>1</v>
      </c>
      <c r="E74" s="31">
        <v>1</v>
      </c>
      <c r="F74" s="31">
        <v>1</v>
      </c>
      <c r="G74" s="31"/>
      <c r="H74" s="31"/>
      <c r="I74" s="31"/>
      <c r="J74" s="31">
        <v>1</v>
      </c>
      <c r="K74" s="31">
        <v>1</v>
      </c>
      <c r="L74" s="31">
        <v>1</v>
      </c>
      <c r="M74" s="31"/>
      <c r="N74" s="31"/>
      <c r="O74" s="31"/>
      <c r="P74" s="31">
        <v>1</v>
      </c>
      <c r="Q74" s="31">
        <v>1</v>
      </c>
      <c r="R74" s="31"/>
      <c r="S74" s="31"/>
      <c r="T74" s="31">
        <v>1</v>
      </c>
      <c r="U74" s="31">
        <v>1</v>
      </c>
      <c r="V74" s="31">
        <v>1</v>
      </c>
      <c r="W74" s="31">
        <v>1</v>
      </c>
      <c r="X74" s="31"/>
      <c r="Y74" s="31"/>
      <c r="Z74" s="31">
        <v>1</v>
      </c>
      <c r="AA74" s="17">
        <f t="shared" si="4"/>
        <v>13</v>
      </c>
      <c r="AB74" s="32" t="str">
        <f>IF(C74=0,"",INDEX(Gruppe_Raum!$A$1:$B$16,MATCH(C74,Gruppe_Raum!$A$1:$A$16,),2))</f>
        <v>3b, Frau Heuert</v>
      </c>
    </row>
    <row r="75" spans="1:28" ht="15.75" hidden="1" x14ac:dyDescent="0.25">
      <c r="A75" s="17" t="s">
        <v>50</v>
      </c>
      <c r="B75" s="17" t="str">
        <f>Auslosung!B74</f>
        <v xml:space="preserve">Schützer            </v>
      </c>
      <c r="C75" s="22">
        <f>Auslosung!E74</f>
        <v>5</v>
      </c>
      <c r="D75" s="31">
        <v>1</v>
      </c>
      <c r="E75" s="31"/>
      <c r="F75" s="31">
        <v>1</v>
      </c>
      <c r="G75" s="31"/>
      <c r="H75" s="31"/>
      <c r="I75" s="31"/>
      <c r="J75" s="31"/>
      <c r="K75" s="31"/>
      <c r="L75" s="31">
        <v>1</v>
      </c>
      <c r="M75" s="31"/>
      <c r="N75" s="31">
        <v>1</v>
      </c>
      <c r="O75" s="31"/>
      <c r="P75" s="31"/>
      <c r="Q75" s="31">
        <v>1</v>
      </c>
      <c r="R75" s="31">
        <v>1</v>
      </c>
      <c r="S75" s="31">
        <v>1</v>
      </c>
      <c r="T75" s="31">
        <v>1</v>
      </c>
      <c r="U75" s="31"/>
      <c r="V75" s="31">
        <v>1</v>
      </c>
      <c r="W75" s="31">
        <v>1</v>
      </c>
      <c r="X75" s="31">
        <v>1</v>
      </c>
      <c r="Y75" s="31"/>
      <c r="Z75" s="31">
        <v>1</v>
      </c>
      <c r="AA75" s="17">
        <f t="shared" si="4"/>
        <v>12</v>
      </c>
      <c r="AB75" s="32" t="str">
        <f>IF(C75=0,"",INDEX(Gruppe_Raum!$A$1:$B$16,MATCH(C75,Gruppe_Raum!$A$1:$A$16,),2))</f>
        <v>2a, Frau Oftermond</v>
      </c>
    </row>
    <row r="76" spans="1:28" ht="15.75" hidden="1" x14ac:dyDescent="0.25">
      <c r="A76" s="17" t="s">
        <v>50</v>
      </c>
      <c r="B76" s="17" t="str">
        <f>Auslosung!B75</f>
        <v xml:space="preserve">Tönje               </v>
      </c>
      <c r="C76" s="22">
        <f>Auslosung!E75</f>
        <v>6</v>
      </c>
      <c r="D76" s="31">
        <v>1</v>
      </c>
      <c r="E76" s="31"/>
      <c r="F76" s="31">
        <v>1</v>
      </c>
      <c r="G76" s="31"/>
      <c r="H76" s="31"/>
      <c r="I76" s="31"/>
      <c r="J76" s="31">
        <v>1</v>
      </c>
      <c r="K76" s="31"/>
      <c r="L76" s="31">
        <v>1</v>
      </c>
      <c r="M76" s="31"/>
      <c r="N76" s="31"/>
      <c r="O76" s="31"/>
      <c r="P76" s="31">
        <v>1</v>
      </c>
      <c r="Q76" s="31">
        <v>1</v>
      </c>
      <c r="R76" s="31"/>
      <c r="S76" s="31">
        <v>1</v>
      </c>
      <c r="T76" s="31">
        <v>1</v>
      </c>
      <c r="U76" s="31"/>
      <c r="V76" s="31">
        <v>1</v>
      </c>
      <c r="W76" s="31">
        <v>1</v>
      </c>
      <c r="X76" s="31">
        <v>1</v>
      </c>
      <c r="Y76" s="31">
        <v>1</v>
      </c>
      <c r="Z76" s="31">
        <v>1</v>
      </c>
      <c r="AA76" s="17">
        <f t="shared" si="4"/>
        <v>13</v>
      </c>
      <c r="AB76" s="32" t="str">
        <f>IF(C76=0,"",INDEX(Gruppe_Raum!$A$1:$B$16,MATCH(C76,Gruppe_Raum!$A$1:$A$16,),2))</f>
        <v>2a, Frau Oftermond</v>
      </c>
    </row>
    <row r="77" spans="1:28" ht="15.75" hidden="1" x14ac:dyDescent="0.25">
      <c r="A77" s="17" t="s">
        <v>50</v>
      </c>
      <c r="B77" s="17" t="str">
        <f>Auslosung!B76</f>
        <v xml:space="preserve">Zeug                </v>
      </c>
      <c r="C77" s="22">
        <f>Auslosung!E76</f>
        <v>8</v>
      </c>
      <c r="D77" s="31">
        <v>1</v>
      </c>
      <c r="E77" s="31"/>
      <c r="F77" s="31">
        <v>1</v>
      </c>
      <c r="G77" s="31"/>
      <c r="H77" s="31">
        <v>1</v>
      </c>
      <c r="I77" s="31">
        <v>1</v>
      </c>
      <c r="J77" s="31"/>
      <c r="K77" s="31">
        <v>1</v>
      </c>
      <c r="L77" s="31">
        <v>1</v>
      </c>
      <c r="M77" s="31"/>
      <c r="N77" s="31"/>
      <c r="O77" s="31"/>
      <c r="P77" s="31"/>
      <c r="Q77" s="31">
        <v>1</v>
      </c>
      <c r="R77" s="31"/>
      <c r="S77" s="31">
        <v>1</v>
      </c>
      <c r="T77" s="31">
        <v>1</v>
      </c>
      <c r="U77" s="31"/>
      <c r="V77" s="31">
        <v>1</v>
      </c>
      <c r="W77" s="31">
        <v>1</v>
      </c>
      <c r="X77" s="31">
        <v>1</v>
      </c>
      <c r="Y77" s="31">
        <v>1</v>
      </c>
      <c r="Z77" s="31">
        <v>1</v>
      </c>
      <c r="AA77" s="17">
        <f t="shared" si="4"/>
        <v>14</v>
      </c>
      <c r="AB77" s="32" t="str">
        <f>IF(C77=0,"",INDEX(Gruppe_Raum!$A$1:$B$16,MATCH(C77,Gruppe_Raum!$A$1:$A$16,),2))</f>
        <v>2b, Frau Wonnemond</v>
      </c>
    </row>
    <row r="78" spans="1:28" ht="15.75" hidden="1" x14ac:dyDescent="0.25">
      <c r="A78" s="17" t="s">
        <v>52</v>
      </c>
      <c r="B78" s="17" t="str">
        <f>Auslosung!B77</f>
        <v>Weiss</v>
      </c>
      <c r="C78" s="22">
        <f>Auslosung!E77</f>
        <v>15</v>
      </c>
      <c r="D78" s="31">
        <v>1</v>
      </c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>
        <v>1</v>
      </c>
      <c r="R78" s="31"/>
      <c r="S78" s="31"/>
      <c r="T78" s="31">
        <v>1</v>
      </c>
      <c r="U78" s="31"/>
      <c r="V78" s="31">
        <v>1</v>
      </c>
      <c r="W78" s="31">
        <v>1</v>
      </c>
      <c r="X78" s="31"/>
      <c r="Y78" s="31"/>
      <c r="Z78" s="31">
        <v>1</v>
      </c>
      <c r="AA78" s="17">
        <f t="shared" si="4"/>
        <v>6</v>
      </c>
      <c r="AB78" s="32" t="str">
        <f>IF(C78=0,"",INDEX(Gruppe_Raum!$A$1:$B$16,MATCH(C78,Gruppe_Raum!$A$1:$A$16,),2))</f>
        <v>4b, Frau Scheiding</v>
      </c>
    </row>
    <row r="79" spans="1:28" ht="15.75" hidden="1" x14ac:dyDescent="0.25">
      <c r="A79" s="17" t="s">
        <v>52</v>
      </c>
      <c r="B79" s="17" t="str">
        <f>Auslosung!B78</f>
        <v>Berger</v>
      </c>
      <c r="C79" s="22">
        <f>Auslosung!E78</f>
        <v>5</v>
      </c>
      <c r="D79" s="31">
        <v>1</v>
      </c>
      <c r="E79" s="31"/>
      <c r="F79" s="31"/>
      <c r="G79" s="31">
        <v>1</v>
      </c>
      <c r="H79" s="31"/>
      <c r="I79" s="31">
        <v>1</v>
      </c>
      <c r="J79" s="31">
        <v>1</v>
      </c>
      <c r="K79" s="31"/>
      <c r="L79" s="31"/>
      <c r="M79" s="31"/>
      <c r="N79" s="31"/>
      <c r="O79" s="31">
        <v>1</v>
      </c>
      <c r="P79" s="31">
        <v>1</v>
      </c>
      <c r="Q79" s="31">
        <v>1</v>
      </c>
      <c r="R79" s="31"/>
      <c r="S79" s="31">
        <v>1</v>
      </c>
      <c r="T79" s="31">
        <v>1</v>
      </c>
      <c r="U79" s="31"/>
      <c r="V79" s="31">
        <v>1</v>
      </c>
      <c r="W79" s="31">
        <v>1</v>
      </c>
      <c r="X79" s="31">
        <v>1</v>
      </c>
      <c r="Y79" s="31"/>
      <c r="Z79" s="31">
        <v>1</v>
      </c>
      <c r="AA79" s="17">
        <f t="shared" si="4"/>
        <v>13</v>
      </c>
      <c r="AB79" s="32" t="str">
        <f>IF(C79=0,"",INDEX(Gruppe_Raum!$A$1:$B$16,MATCH(C79,Gruppe_Raum!$A$1:$A$16,),2))</f>
        <v>2a, Frau Oftermond</v>
      </c>
    </row>
    <row r="80" spans="1:28" ht="15.75" hidden="1" x14ac:dyDescent="0.25">
      <c r="A80" s="17" t="s">
        <v>52</v>
      </c>
      <c r="B80" s="17" t="str">
        <f>Auslosung!B79</f>
        <v>Schwarz</v>
      </c>
      <c r="C80" s="22">
        <f>Auslosung!E79</f>
        <v>4</v>
      </c>
      <c r="D80" s="31">
        <v>1</v>
      </c>
      <c r="E80" s="31"/>
      <c r="F80" s="31">
        <v>1</v>
      </c>
      <c r="G80" s="31"/>
      <c r="H80" s="31">
        <v>1</v>
      </c>
      <c r="I80" s="31"/>
      <c r="J80" s="31">
        <v>1</v>
      </c>
      <c r="K80" s="31">
        <v>1</v>
      </c>
      <c r="L80" s="31">
        <v>1</v>
      </c>
      <c r="M80" s="31"/>
      <c r="N80" s="31"/>
      <c r="O80" s="31">
        <v>1</v>
      </c>
      <c r="P80" s="31">
        <v>1</v>
      </c>
      <c r="Q80" s="31">
        <v>1</v>
      </c>
      <c r="R80" s="31">
        <v>1</v>
      </c>
      <c r="S80" s="31">
        <v>1</v>
      </c>
      <c r="T80" s="31">
        <v>1</v>
      </c>
      <c r="U80" s="31"/>
      <c r="V80" s="31">
        <v>1</v>
      </c>
      <c r="W80" s="31">
        <v>1</v>
      </c>
      <c r="X80" s="31"/>
      <c r="Y80" s="31">
        <v>1</v>
      </c>
      <c r="Z80" s="31">
        <v>1</v>
      </c>
      <c r="AA80" s="17">
        <f t="shared" si="4"/>
        <v>16</v>
      </c>
      <c r="AB80" s="32" t="str">
        <f>IF(C80=0,"",INDEX(Gruppe_Raum!$A$1:$B$16,MATCH(C80,Gruppe_Raum!$A$1:$A$16,),2))</f>
        <v>1b, Frau Lenzing</v>
      </c>
    </row>
    <row r="81" spans="1:28" ht="15.75" hidden="1" x14ac:dyDescent="0.25">
      <c r="A81" s="17" t="s">
        <v>52</v>
      </c>
      <c r="B81" s="17" t="str">
        <f>Auslosung!B80</f>
        <v>Herrmann</v>
      </c>
      <c r="C81" s="22">
        <f>Auslosung!E80</f>
        <v>9</v>
      </c>
      <c r="D81" s="31">
        <v>1</v>
      </c>
      <c r="E81" s="31"/>
      <c r="F81" s="31"/>
      <c r="G81" s="31"/>
      <c r="H81" s="31"/>
      <c r="I81" s="31"/>
      <c r="J81" s="31"/>
      <c r="K81" s="31"/>
      <c r="L81" s="31">
        <v>1</v>
      </c>
      <c r="M81" s="31"/>
      <c r="N81" s="31">
        <v>1</v>
      </c>
      <c r="O81" s="31"/>
      <c r="P81" s="31"/>
      <c r="Q81" s="31">
        <v>1</v>
      </c>
      <c r="R81" s="31">
        <v>1</v>
      </c>
      <c r="S81" s="31"/>
      <c r="T81" s="31">
        <v>1</v>
      </c>
      <c r="U81" s="31"/>
      <c r="V81" s="31">
        <v>1</v>
      </c>
      <c r="W81" s="31">
        <v>1</v>
      </c>
      <c r="X81" s="31">
        <v>1</v>
      </c>
      <c r="Y81" s="31"/>
      <c r="Z81" s="31">
        <v>1</v>
      </c>
      <c r="AA81" s="17">
        <f t="shared" si="4"/>
        <v>10</v>
      </c>
      <c r="AB81" s="32" t="str">
        <f>IF(C81=0,"",INDEX(Gruppe_Raum!$A$1:$B$16,MATCH(C81,Gruppe_Raum!$A$1:$A$16,),2))</f>
        <v>3a, Frau Brachet</v>
      </c>
    </row>
    <row r="82" spans="1:28" ht="15.75" hidden="1" x14ac:dyDescent="0.25">
      <c r="A82" s="17" t="s">
        <v>52</v>
      </c>
      <c r="B82" s="17" t="str">
        <f>Auslosung!B81</f>
        <v>Huber</v>
      </c>
      <c r="C82" s="22">
        <f>Auslosung!E81</f>
        <v>11</v>
      </c>
      <c r="D82" s="31">
        <v>1</v>
      </c>
      <c r="E82" s="31">
        <v>1</v>
      </c>
      <c r="F82" s="31"/>
      <c r="G82" s="31">
        <v>1</v>
      </c>
      <c r="H82" s="31">
        <v>1</v>
      </c>
      <c r="I82" s="31"/>
      <c r="J82" s="31">
        <v>1</v>
      </c>
      <c r="K82" s="31">
        <v>1</v>
      </c>
      <c r="L82" s="31">
        <v>1</v>
      </c>
      <c r="M82" s="31"/>
      <c r="N82" s="31">
        <v>1</v>
      </c>
      <c r="O82" s="31">
        <v>1</v>
      </c>
      <c r="P82" s="31"/>
      <c r="Q82" s="31">
        <v>1</v>
      </c>
      <c r="R82" s="31"/>
      <c r="S82" s="31">
        <v>1</v>
      </c>
      <c r="T82" s="31">
        <v>1</v>
      </c>
      <c r="U82" s="31"/>
      <c r="V82" s="31">
        <v>1</v>
      </c>
      <c r="W82" s="31">
        <v>1</v>
      </c>
      <c r="X82" s="31">
        <v>1</v>
      </c>
      <c r="Y82" s="31">
        <v>1</v>
      </c>
      <c r="Z82" s="31">
        <v>1</v>
      </c>
      <c r="AA82" s="17">
        <f t="shared" si="4"/>
        <v>17</v>
      </c>
      <c r="AB82" s="32" t="str">
        <f>IF(C82=0,"",INDEX(Gruppe_Raum!$A$1:$B$16,MATCH(C82,Gruppe_Raum!$A$1:$A$16,),2))</f>
        <v>3b, Frau Heuert</v>
      </c>
    </row>
    <row r="83" spans="1:28" ht="15.75" hidden="1" x14ac:dyDescent="0.25">
      <c r="A83" s="17" t="s">
        <v>52</v>
      </c>
      <c r="B83" s="17" t="str">
        <f>Auslosung!B82</f>
        <v>Meier</v>
      </c>
      <c r="C83" s="22">
        <f>Auslosung!E82</f>
        <v>10</v>
      </c>
      <c r="D83" s="31">
        <v>1</v>
      </c>
      <c r="E83" s="31">
        <v>1</v>
      </c>
      <c r="F83" s="31"/>
      <c r="G83" s="31">
        <v>1</v>
      </c>
      <c r="H83" s="31">
        <v>1</v>
      </c>
      <c r="I83" s="31"/>
      <c r="J83" s="31">
        <v>1</v>
      </c>
      <c r="K83" s="31">
        <v>1</v>
      </c>
      <c r="L83" s="31">
        <v>1</v>
      </c>
      <c r="M83" s="31"/>
      <c r="N83" s="31">
        <v>1</v>
      </c>
      <c r="O83" s="31">
        <v>1</v>
      </c>
      <c r="P83" s="31"/>
      <c r="Q83" s="31">
        <v>1</v>
      </c>
      <c r="R83" s="31"/>
      <c r="S83" s="31">
        <v>1</v>
      </c>
      <c r="T83" s="31">
        <v>1</v>
      </c>
      <c r="U83" s="31">
        <v>1</v>
      </c>
      <c r="V83" s="31">
        <v>1</v>
      </c>
      <c r="W83" s="31">
        <v>1</v>
      </c>
      <c r="X83" s="31"/>
      <c r="Y83" s="31">
        <v>1</v>
      </c>
      <c r="Z83" s="31">
        <v>1</v>
      </c>
      <c r="AA83" s="17">
        <f t="shared" si="4"/>
        <v>17</v>
      </c>
      <c r="AB83" s="32" t="str">
        <f>IF(C83=0,"",INDEX(Gruppe_Raum!$A$1:$B$16,MATCH(C83,Gruppe_Raum!$A$1:$A$16,),2))</f>
        <v>3a, Frau Brachet</v>
      </c>
    </row>
    <row r="84" spans="1:28" ht="15.75" hidden="1" x14ac:dyDescent="0.25">
      <c r="A84" s="17" t="s">
        <v>52</v>
      </c>
      <c r="B84" s="17" t="str">
        <f>Auslosung!B83</f>
        <v>Dorfmeister</v>
      </c>
      <c r="C84" s="22">
        <f>Auslosung!E83</f>
        <v>3</v>
      </c>
      <c r="D84" s="31">
        <v>1</v>
      </c>
      <c r="E84" s="31">
        <v>1</v>
      </c>
      <c r="F84" s="31">
        <v>1</v>
      </c>
      <c r="G84" s="31"/>
      <c r="H84" s="31">
        <v>1</v>
      </c>
      <c r="I84" s="31"/>
      <c r="J84" s="31">
        <v>1</v>
      </c>
      <c r="K84" s="31"/>
      <c r="L84" s="31"/>
      <c r="M84" s="31"/>
      <c r="N84" s="31"/>
      <c r="O84" s="31">
        <v>1</v>
      </c>
      <c r="P84" s="31"/>
      <c r="Q84" s="31">
        <v>1</v>
      </c>
      <c r="R84" s="31">
        <v>1</v>
      </c>
      <c r="S84" s="31"/>
      <c r="T84" s="31">
        <v>1</v>
      </c>
      <c r="U84" s="31">
        <v>1</v>
      </c>
      <c r="V84" s="31">
        <v>1</v>
      </c>
      <c r="W84" s="31">
        <v>1</v>
      </c>
      <c r="X84" s="31"/>
      <c r="Y84" s="31"/>
      <c r="Z84" s="31">
        <v>1</v>
      </c>
      <c r="AA84" s="17">
        <f t="shared" si="4"/>
        <v>13</v>
      </c>
      <c r="AB84" s="32" t="str">
        <f>IF(C84=0,"",INDEX(Gruppe_Raum!$A$1:$B$16,MATCH(C84,Gruppe_Raum!$A$1:$A$16,),2))</f>
        <v>1b, Frau Lenzing</v>
      </c>
    </row>
    <row r="85" spans="1:28" ht="15.75" hidden="1" x14ac:dyDescent="0.25">
      <c r="A85" s="17" t="s">
        <v>52</v>
      </c>
      <c r="B85" s="17" t="str">
        <f>Auslosung!B84</f>
        <v>Mayr</v>
      </c>
      <c r="C85" s="22">
        <f>Auslosung!E84</f>
        <v>2</v>
      </c>
      <c r="D85" s="31">
        <v>1</v>
      </c>
      <c r="E85" s="31"/>
      <c r="F85" s="31"/>
      <c r="G85" s="31"/>
      <c r="H85" s="31"/>
      <c r="I85" s="31"/>
      <c r="J85" s="31">
        <v>1</v>
      </c>
      <c r="K85" s="31">
        <v>1</v>
      </c>
      <c r="L85" s="31"/>
      <c r="M85" s="31"/>
      <c r="N85" s="31">
        <v>1</v>
      </c>
      <c r="O85" s="31">
        <v>1</v>
      </c>
      <c r="P85" s="31"/>
      <c r="Q85" s="31">
        <v>1</v>
      </c>
      <c r="R85" s="31"/>
      <c r="S85" s="31"/>
      <c r="T85" s="31">
        <v>1</v>
      </c>
      <c r="U85" s="31"/>
      <c r="V85" s="31">
        <v>1</v>
      </c>
      <c r="W85" s="31">
        <v>1</v>
      </c>
      <c r="X85" s="31"/>
      <c r="Y85" s="31"/>
      <c r="Z85" s="31">
        <v>1</v>
      </c>
      <c r="AA85" s="17">
        <f t="shared" si="4"/>
        <v>10</v>
      </c>
      <c r="AB85" s="32" t="str">
        <f>IF(C85=0,"",INDEX(Gruppe_Raum!$A$1:$B$16,MATCH(C85,Gruppe_Raum!$A$1:$A$16,),2))</f>
        <v>1a, Frau Hornung</v>
      </c>
    </row>
    <row r="86" spans="1:28" ht="15.75" hidden="1" x14ac:dyDescent="0.25">
      <c r="A86" s="17" t="s">
        <v>52</v>
      </c>
      <c r="B86" s="17" t="str">
        <f>Auslosung!B85</f>
        <v>Schwarz</v>
      </c>
      <c r="C86" s="22">
        <f>Auslosung!E85</f>
        <v>14</v>
      </c>
      <c r="D86" s="31">
        <v>1</v>
      </c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>
        <v>1</v>
      </c>
      <c r="R86" s="31"/>
      <c r="S86" s="31"/>
      <c r="T86" s="31">
        <v>1</v>
      </c>
      <c r="U86" s="31"/>
      <c r="V86" s="31">
        <v>1</v>
      </c>
      <c r="W86" s="31">
        <v>1</v>
      </c>
      <c r="X86" s="31"/>
      <c r="Y86" s="31"/>
      <c r="Z86" s="31">
        <v>1</v>
      </c>
      <c r="AA86" s="17">
        <f t="shared" si="4"/>
        <v>6</v>
      </c>
      <c r="AB86" s="32" t="str">
        <f>IF(C86=0,"",INDEX(Gruppe_Raum!$A$1:$B$16,MATCH(C86,Gruppe_Raum!$A$1:$A$16,),2))</f>
        <v>4a, Herr Ernting</v>
      </c>
    </row>
    <row r="87" spans="1:28" ht="15.75" x14ac:dyDescent="0.25">
      <c r="A87" s="17" t="s">
        <v>52</v>
      </c>
      <c r="B87" s="17" t="str">
        <f>Auslosung!B86</f>
        <v>Hauser</v>
      </c>
      <c r="C87" s="22">
        <f>Auslosung!E86</f>
        <v>1</v>
      </c>
      <c r="D87" s="31">
        <v>1</v>
      </c>
      <c r="E87" s="31">
        <v>1</v>
      </c>
      <c r="F87" s="31"/>
      <c r="G87" s="31">
        <v>1</v>
      </c>
      <c r="H87" s="31">
        <v>1</v>
      </c>
      <c r="I87" s="31">
        <v>1</v>
      </c>
      <c r="J87" s="31">
        <v>1</v>
      </c>
      <c r="K87" s="31">
        <v>1</v>
      </c>
      <c r="L87" s="31"/>
      <c r="M87" s="31"/>
      <c r="N87" s="31">
        <v>1</v>
      </c>
      <c r="O87" s="31">
        <v>1</v>
      </c>
      <c r="P87" s="31">
        <v>1</v>
      </c>
      <c r="Q87" s="31">
        <v>1</v>
      </c>
      <c r="R87" s="31"/>
      <c r="S87" s="31">
        <v>1</v>
      </c>
      <c r="T87" s="31">
        <v>1</v>
      </c>
      <c r="U87" s="31"/>
      <c r="V87" s="31">
        <v>1</v>
      </c>
      <c r="W87" s="31"/>
      <c r="X87" s="31">
        <v>1</v>
      </c>
      <c r="Y87" s="31"/>
      <c r="Z87" s="31">
        <v>1</v>
      </c>
      <c r="AA87" s="17">
        <f t="shared" si="4"/>
        <v>16</v>
      </c>
      <c r="AB87" s="32" t="str">
        <f>IF(C87=0,"",INDEX(Gruppe_Raum!$A$1:$B$16,MATCH(C87,Gruppe_Raum!$A$1:$A$16,),2))</f>
        <v>1a, Frau Hornung</v>
      </c>
    </row>
    <row r="88" spans="1:28" ht="15.75" hidden="1" x14ac:dyDescent="0.25">
      <c r="A88" s="17" t="s">
        <v>52</v>
      </c>
      <c r="B88" s="17" t="str">
        <f>Auslosung!B87</f>
        <v>Gruber</v>
      </c>
      <c r="C88" s="22">
        <f>Auslosung!E87</f>
        <v>12</v>
      </c>
      <c r="D88" s="31">
        <v>1</v>
      </c>
      <c r="E88" s="31"/>
      <c r="F88" s="31"/>
      <c r="G88" s="31"/>
      <c r="H88" s="31">
        <v>1</v>
      </c>
      <c r="I88" s="31"/>
      <c r="J88" s="31">
        <v>1</v>
      </c>
      <c r="K88" s="31">
        <v>1</v>
      </c>
      <c r="L88" s="31"/>
      <c r="M88" s="31"/>
      <c r="N88" s="31"/>
      <c r="O88" s="31"/>
      <c r="P88" s="31">
        <v>1</v>
      </c>
      <c r="Q88" s="31">
        <v>1</v>
      </c>
      <c r="R88" s="31"/>
      <c r="S88" s="31">
        <v>1</v>
      </c>
      <c r="T88" s="31">
        <v>1</v>
      </c>
      <c r="U88" s="31"/>
      <c r="V88" s="31">
        <v>1</v>
      </c>
      <c r="W88" s="31">
        <v>1</v>
      </c>
      <c r="X88" s="31"/>
      <c r="Y88" s="31">
        <v>1</v>
      </c>
      <c r="Z88" s="31">
        <v>1</v>
      </c>
      <c r="AA88" s="17">
        <f t="shared" si="4"/>
        <v>12</v>
      </c>
      <c r="AB88" s="32" t="str">
        <f>IF(C88=0,"",INDEX(Gruppe_Raum!$A$1:$B$16,MATCH(C88,Gruppe_Raum!$A$1:$A$16,),2))</f>
        <v>3b, Frau Heuert</v>
      </c>
    </row>
    <row r="89" spans="1:28" ht="15.75" hidden="1" x14ac:dyDescent="0.25">
      <c r="A89" s="17" t="s">
        <v>52</v>
      </c>
      <c r="B89" s="17" t="str">
        <f>Auslosung!B88</f>
        <v>Wagner</v>
      </c>
      <c r="C89" s="22">
        <f>Auslosung!E88</f>
        <v>8</v>
      </c>
      <c r="D89" s="31">
        <v>1</v>
      </c>
      <c r="E89" s="31"/>
      <c r="F89" s="31"/>
      <c r="G89" s="31">
        <v>1</v>
      </c>
      <c r="H89" s="31"/>
      <c r="I89" s="31"/>
      <c r="J89" s="31"/>
      <c r="K89" s="31"/>
      <c r="L89" s="31"/>
      <c r="M89" s="31">
        <v>1</v>
      </c>
      <c r="N89" s="31">
        <v>1</v>
      </c>
      <c r="O89" s="31">
        <v>1</v>
      </c>
      <c r="P89" s="31">
        <v>1</v>
      </c>
      <c r="Q89" s="31">
        <v>1</v>
      </c>
      <c r="R89" s="31"/>
      <c r="S89" s="31">
        <v>1</v>
      </c>
      <c r="T89" s="31">
        <v>1</v>
      </c>
      <c r="U89" s="31"/>
      <c r="V89" s="31">
        <v>1</v>
      </c>
      <c r="W89" s="31">
        <v>1</v>
      </c>
      <c r="X89" s="31">
        <v>1</v>
      </c>
      <c r="Y89" s="31"/>
      <c r="Z89" s="31">
        <v>1</v>
      </c>
      <c r="AA89" s="17">
        <f t="shared" si="4"/>
        <v>13</v>
      </c>
      <c r="AB89" s="32" t="str">
        <f>IF(C89=0,"",INDEX(Gruppe_Raum!$A$1:$B$16,MATCH(C89,Gruppe_Raum!$A$1:$A$16,),2))</f>
        <v>2b, Frau Wonnemond</v>
      </c>
    </row>
    <row r="90" spans="1:28" ht="15.75" hidden="1" x14ac:dyDescent="0.25">
      <c r="A90" s="17" t="s">
        <v>52</v>
      </c>
      <c r="B90" s="17" t="str">
        <f>Auslosung!B89</f>
        <v>Böck</v>
      </c>
      <c r="C90" s="22">
        <f>Auslosung!E89</f>
        <v>7</v>
      </c>
      <c r="D90" s="31">
        <v>1</v>
      </c>
      <c r="E90" s="31"/>
      <c r="F90" s="31">
        <v>1</v>
      </c>
      <c r="G90" s="31"/>
      <c r="H90" s="31"/>
      <c r="I90" s="31">
        <v>1</v>
      </c>
      <c r="J90" s="31">
        <v>1</v>
      </c>
      <c r="K90" s="31">
        <v>1</v>
      </c>
      <c r="L90" s="31"/>
      <c r="M90" s="31"/>
      <c r="N90" s="31"/>
      <c r="O90" s="31">
        <v>1</v>
      </c>
      <c r="P90" s="31">
        <v>1</v>
      </c>
      <c r="Q90" s="31">
        <v>1</v>
      </c>
      <c r="R90" s="31"/>
      <c r="S90" s="31">
        <v>1</v>
      </c>
      <c r="T90" s="31">
        <v>1</v>
      </c>
      <c r="U90" s="31">
        <v>1</v>
      </c>
      <c r="V90" s="31">
        <v>1</v>
      </c>
      <c r="W90" s="31">
        <v>1</v>
      </c>
      <c r="X90" s="31">
        <v>1</v>
      </c>
      <c r="Y90" s="31"/>
      <c r="Z90" s="31">
        <v>1</v>
      </c>
      <c r="AA90" s="17">
        <f t="shared" si="4"/>
        <v>15</v>
      </c>
      <c r="AB90" s="32" t="str">
        <f>IF(C90=0,"",INDEX(Gruppe_Raum!$A$1:$B$16,MATCH(C90,Gruppe_Raum!$A$1:$A$16,),2))</f>
        <v>2b, Frau Wonnemond</v>
      </c>
    </row>
    <row r="91" spans="1:28" ht="15.75" hidden="1" x14ac:dyDescent="0.25">
      <c r="A91" s="17" t="s">
        <v>52</v>
      </c>
      <c r="B91" s="17" t="str">
        <f>Auslosung!B90</f>
        <v>Freiberg</v>
      </c>
      <c r="C91" s="22">
        <f>Auslosung!E90</f>
        <v>9</v>
      </c>
      <c r="D91" s="31">
        <v>1</v>
      </c>
      <c r="E91" s="31"/>
      <c r="F91" s="31"/>
      <c r="G91" s="31"/>
      <c r="H91" s="31">
        <v>1</v>
      </c>
      <c r="I91" s="31">
        <v>1</v>
      </c>
      <c r="J91" s="31">
        <v>1</v>
      </c>
      <c r="K91" s="31">
        <v>1</v>
      </c>
      <c r="L91" s="31">
        <v>1</v>
      </c>
      <c r="M91" s="31">
        <v>1</v>
      </c>
      <c r="N91" s="31"/>
      <c r="O91" s="31"/>
      <c r="P91" s="31">
        <v>1</v>
      </c>
      <c r="Q91" s="31">
        <v>1</v>
      </c>
      <c r="R91" s="31"/>
      <c r="S91" s="31">
        <v>1</v>
      </c>
      <c r="T91" s="31">
        <v>1</v>
      </c>
      <c r="U91" s="31">
        <v>1</v>
      </c>
      <c r="V91" s="31">
        <v>1</v>
      </c>
      <c r="W91" s="31">
        <v>1</v>
      </c>
      <c r="X91" s="31">
        <v>1</v>
      </c>
      <c r="Y91" s="31"/>
      <c r="Z91" s="31">
        <v>1</v>
      </c>
      <c r="AA91" s="17">
        <f t="shared" si="4"/>
        <v>16</v>
      </c>
      <c r="AB91" s="32" t="str">
        <f>IF(C91=0,"",INDEX(Gruppe_Raum!$A$1:$B$16,MATCH(C91,Gruppe_Raum!$A$1:$A$16,),2))</f>
        <v>3a, Frau Brachet</v>
      </c>
    </row>
    <row r="92" spans="1:28" ht="15.75" x14ac:dyDescent="0.25">
      <c r="A92" s="17" t="s">
        <v>52</v>
      </c>
      <c r="B92" s="17" t="str">
        <f>Auslosung!B91</f>
        <v>Lustig</v>
      </c>
      <c r="C92" s="22">
        <f>Auslosung!E91</f>
        <v>1</v>
      </c>
      <c r="D92" s="31">
        <v>1</v>
      </c>
      <c r="E92" s="31"/>
      <c r="F92" s="31">
        <v>1</v>
      </c>
      <c r="G92" s="31">
        <v>1</v>
      </c>
      <c r="H92" s="31"/>
      <c r="I92" s="31"/>
      <c r="J92" s="31"/>
      <c r="K92" s="31">
        <v>1</v>
      </c>
      <c r="L92" s="31">
        <v>1</v>
      </c>
      <c r="M92" s="31"/>
      <c r="N92" s="31">
        <v>1</v>
      </c>
      <c r="O92" s="31">
        <v>1</v>
      </c>
      <c r="P92" s="31"/>
      <c r="Q92" s="31">
        <v>1</v>
      </c>
      <c r="R92" s="31"/>
      <c r="S92" s="31">
        <v>1</v>
      </c>
      <c r="T92" s="31">
        <v>1</v>
      </c>
      <c r="U92" s="31">
        <v>1</v>
      </c>
      <c r="V92" s="31">
        <v>1</v>
      </c>
      <c r="W92" s="31">
        <v>1</v>
      </c>
      <c r="X92" s="31"/>
      <c r="Y92" s="31">
        <v>1</v>
      </c>
      <c r="Z92" s="31">
        <v>1</v>
      </c>
      <c r="AA92" s="17">
        <f t="shared" si="4"/>
        <v>15</v>
      </c>
      <c r="AB92" s="32" t="str">
        <f>IF(C92=0,"",INDEX(Gruppe_Raum!$A$1:$B$16,MATCH(C92,Gruppe_Raum!$A$1:$A$16,),2))</f>
        <v>1a, Frau Hornung</v>
      </c>
    </row>
    <row r="93" spans="1:28" ht="15.75" hidden="1" x14ac:dyDescent="0.25">
      <c r="A93" s="17" t="s">
        <v>52</v>
      </c>
      <c r="B93" s="17" t="str">
        <f>Auslosung!B92</f>
        <v>Freud</v>
      </c>
      <c r="C93" s="22">
        <f>Auslosung!E92</f>
        <v>6</v>
      </c>
      <c r="D93" s="31">
        <v>1</v>
      </c>
      <c r="E93" s="31"/>
      <c r="F93" s="31"/>
      <c r="G93" s="31"/>
      <c r="H93" s="31">
        <v>1</v>
      </c>
      <c r="I93" s="31"/>
      <c r="J93" s="31">
        <v>1</v>
      </c>
      <c r="K93" s="31"/>
      <c r="L93" s="31"/>
      <c r="M93" s="31"/>
      <c r="N93" s="31">
        <v>1</v>
      </c>
      <c r="O93" s="31">
        <v>1</v>
      </c>
      <c r="P93" s="31">
        <v>1</v>
      </c>
      <c r="Q93" s="31">
        <v>1</v>
      </c>
      <c r="R93" s="31">
        <v>1</v>
      </c>
      <c r="S93" s="31">
        <v>1</v>
      </c>
      <c r="T93" s="31">
        <v>1</v>
      </c>
      <c r="U93" s="31">
        <v>1</v>
      </c>
      <c r="V93" s="31">
        <v>1</v>
      </c>
      <c r="W93" s="31">
        <v>1</v>
      </c>
      <c r="X93" s="31">
        <v>1</v>
      </c>
      <c r="Y93" s="31"/>
      <c r="Z93" s="31">
        <v>1</v>
      </c>
      <c r="AA93" s="17">
        <f t="shared" si="4"/>
        <v>15</v>
      </c>
      <c r="AB93" s="32" t="str">
        <f>IF(C93=0,"",INDEX(Gruppe_Raum!$A$1:$B$16,MATCH(C93,Gruppe_Raum!$A$1:$A$16,),2))</f>
        <v>2a, Frau Oftermond</v>
      </c>
    </row>
    <row r="94" spans="1:28" ht="15.75" hidden="1" x14ac:dyDescent="0.25">
      <c r="A94" s="17" t="s">
        <v>52</v>
      </c>
      <c r="B94" s="17" t="str">
        <f>Auslosung!B93</f>
        <v>Lindner</v>
      </c>
      <c r="C94" s="22">
        <f>Auslosung!E93</f>
        <v>16</v>
      </c>
      <c r="D94" s="31">
        <v>1</v>
      </c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>
        <v>1</v>
      </c>
      <c r="R94" s="31"/>
      <c r="S94" s="31"/>
      <c r="T94" s="31">
        <v>1</v>
      </c>
      <c r="U94" s="31"/>
      <c r="V94" s="31">
        <v>1</v>
      </c>
      <c r="W94" s="31">
        <v>1</v>
      </c>
      <c r="X94" s="31"/>
      <c r="Y94" s="31"/>
      <c r="Z94" s="31">
        <v>1</v>
      </c>
      <c r="AA94" s="17">
        <f t="shared" si="4"/>
        <v>6</v>
      </c>
      <c r="AB94" s="32" t="str">
        <f>IF(C94=0,"",INDEX(Gruppe_Raum!$A$1:$B$16,MATCH(C94,Gruppe_Raum!$A$1:$A$16,),2))</f>
        <v>4b, Frau Scheiding</v>
      </c>
    </row>
    <row r="95" spans="1:28" ht="15.75" hidden="1" x14ac:dyDescent="0.25">
      <c r="A95" s="17" t="s">
        <v>52</v>
      </c>
      <c r="B95" s="17" t="str">
        <f>Auslosung!B94</f>
        <v>Siener</v>
      </c>
      <c r="C95" s="22">
        <f>Auslosung!E94</f>
        <v>13</v>
      </c>
      <c r="D95" s="31">
        <v>1</v>
      </c>
      <c r="E95" s="31">
        <v>1</v>
      </c>
      <c r="F95" s="31">
        <v>1</v>
      </c>
      <c r="G95" s="31">
        <v>1</v>
      </c>
      <c r="H95" s="31">
        <v>1</v>
      </c>
      <c r="I95" s="31">
        <v>1</v>
      </c>
      <c r="J95" s="31">
        <v>1</v>
      </c>
      <c r="K95" s="31">
        <v>1</v>
      </c>
      <c r="L95" s="31">
        <v>1</v>
      </c>
      <c r="M95" s="31"/>
      <c r="N95" s="31">
        <v>1</v>
      </c>
      <c r="O95" s="31">
        <v>1</v>
      </c>
      <c r="P95" s="31"/>
      <c r="Q95" s="31">
        <v>1</v>
      </c>
      <c r="R95" s="31">
        <v>1</v>
      </c>
      <c r="S95" s="31"/>
      <c r="T95" s="31">
        <v>1</v>
      </c>
      <c r="U95" s="31">
        <v>1</v>
      </c>
      <c r="V95" s="31">
        <v>1</v>
      </c>
      <c r="W95" s="31">
        <v>1</v>
      </c>
      <c r="X95" s="31">
        <v>1</v>
      </c>
      <c r="Y95" s="31">
        <v>1</v>
      </c>
      <c r="Z95" s="31">
        <v>1</v>
      </c>
      <c r="AA95" s="17">
        <f t="shared" si="4"/>
        <v>20</v>
      </c>
      <c r="AB95" s="32" t="str">
        <f>IF(C95=0,"",INDEX(Gruppe_Raum!$A$1:$B$16,MATCH(C95,Gruppe_Raum!$A$1:$A$16,),2))</f>
        <v>4a, Herr Ernting</v>
      </c>
    </row>
    <row r="96" spans="1:28" ht="15.75" hidden="1" x14ac:dyDescent="0.25">
      <c r="A96" s="17" t="s">
        <v>53</v>
      </c>
      <c r="B96" s="17" t="str">
        <f>Auslosung!B95</f>
        <v>Lang</v>
      </c>
      <c r="C96" s="22">
        <f>Auslosung!E95</f>
        <v>10</v>
      </c>
      <c r="D96" s="31">
        <v>1</v>
      </c>
      <c r="E96" s="31"/>
      <c r="F96" s="31"/>
      <c r="G96" s="31">
        <v>1</v>
      </c>
      <c r="H96" s="31">
        <v>1</v>
      </c>
      <c r="I96" s="31"/>
      <c r="J96" s="31">
        <v>1</v>
      </c>
      <c r="K96" s="31">
        <v>1</v>
      </c>
      <c r="L96" s="31">
        <v>1</v>
      </c>
      <c r="M96" s="31">
        <v>1</v>
      </c>
      <c r="N96" s="31">
        <v>1</v>
      </c>
      <c r="O96" s="31">
        <v>1</v>
      </c>
      <c r="P96" s="31"/>
      <c r="Q96" s="31">
        <v>1</v>
      </c>
      <c r="R96" s="31"/>
      <c r="S96" s="31">
        <v>1</v>
      </c>
      <c r="T96" s="31">
        <v>1</v>
      </c>
      <c r="U96" s="31">
        <v>1</v>
      </c>
      <c r="V96" s="31">
        <v>1</v>
      </c>
      <c r="W96" s="31">
        <v>1</v>
      </c>
      <c r="X96" s="31"/>
      <c r="Y96" s="31"/>
      <c r="Z96" s="31">
        <v>1</v>
      </c>
      <c r="AA96" s="17">
        <f t="shared" si="4"/>
        <v>16</v>
      </c>
      <c r="AB96" s="32" t="str">
        <f>IF(C96=0,"",INDEX(Gruppe_Raum!$A$1:$B$16,MATCH(C96,Gruppe_Raum!$A$1:$A$16,),2))</f>
        <v>3a, Frau Brachet</v>
      </c>
    </row>
    <row r="97" spans="1:28" ht="15.75" hidden="1" x14ac:dyDescent="0.25">
      <c r="A97" s="17" t="s">
        <v>53</v>
      </c>
      <c r="B97" s="17" t="str">
        <f>Auslosung!B96</f>
        <v>Strasser</v>
      </c>
      <c r="C97" s="22">
        <f>Auslosung!E96</f>
        <v>13</v>
      </c>
      <c r="D97" s="31">
        <v>1</v>
      </c>
      <c r="E97" s="31">
        <v>1</v>
      </c>
      <c r="F97" s="31">
        <v>1</v>
      </c>
      <c r="G97" s="31"/>
      <c r="H97" s="31"/>
      <c r="I97" s="31">
        <v>1</v>
      </c>
      <c r="J97" s="31">
        <v>1</v>
      </c>
      <c r="K97" s="31">
        <v>1</v>
      </c>
      <c r="L97" s="31">
        <v>1</v>
      </c>
      <c r="M97" s="31">
        <v>1</v>
      </c>
      <c r="N97" s="31">
        <v>1</v>
      </c>
      <c r="O97" s="31">
        <v>1</v>
      </c>
      <c r="P97" s="31">
        <v>1</v>
      </c>
      <c r="Q97" s="31">
        <v>1</v>
      </c>
      <c r="R97" s="31">
        <v>1</v>
      </c>
      <c r="S97" s="31">
        <v>1</v>
      </c>
      <c r="T97" s="31">
        <v>1</v>
      </c>
      <c r="U97" s="31">
        <v>1</v>
      </c>
      <c r="V97" s="31">
        <v>1</v>
      </c>
      <c r="W97" s="31">
        <v>1</v>
      </c>
      <c r="X97" s="31">
        <v>1</v>
      </c>
      <c r="Y97" s="31">
        <v>1</v>
      </c>
      <c r="Z97" s="31">
        <v>1</v>
      </c>
      <c r="AA97" s="17">
        <f t="shared" si="4"/>
        <v>21</v>
      </c>
      <c r="AB97" s="32" t="str">
        <f>IF(C97=0,"",INDEX(Gruppe_Raum!$A$1:$B$16,MATCH(C97,Gruppe_Raum!$A$1:$A$16,),2))</f>
        <v>4a, Herr Ernting</v>
      </c>
    </row>
    <row r="98" spans="1:28" ht="15.75" hidden="1" x14ac:dyDescent="0.25">
      <c r="A98" s="17" t="s">
        <v>53</v>
      </c>
      <c r="B98" s="17" t="str">
        <f>Auslosung!B97</f>
        <v>Reiter</v>
      </c>
      <c r="C98" s="22">
        <f>Auslosung!E97</f>
        <v>9</v>
      </c>
      <c r="D98" s="31">
        <v>1</v>
      </c>
      <c r="E98" s="31">
        <v>1</v>
      </c>
      <c r="F98" s="31">
        <v>1</v>
      </c>
      <c r="G98" s="31"/>
      <c r="H98" s="31">
        <v>1</v>
      </c>
      <c r="I98" s="31"/>
      <c r="J98" s="31"/>
      <c r="K98" s="31">
        <v>1</v>
      </c>
      <c r="L98" s="31"/>
      <c r="M98" s="31"/>
      <c r="N98" s="31"/>
      <c r="O98" s="31">
        <v>1</v>
      </c>
      <c r="P98" s="31"/>
      <c r="Q98" s="31">
        <v>1</v>
      </c>
      <c r="R98" s="31">
        <v>1</v>
      </c>
      <c r="S98" s="31">
        <v>1</v>
      </c>
      <c r="T98" s="31">
        <v>1</v>
      </c>
      <c r="U98" s="31">
        <v>1</v>
      </c>
      <c r="V98" s="31">
        <v>1</v>
      </c>
      <c r="W98" s="31">
        <v>1</v>
      </c>
      <c r="X98" s="31">
        <v>1</v>
      </c>
      <c r="Y98" s="31"/>
      <c r="Z98" s="31">
        <v>1</v>
      </c>
      <c r="AA98" s="17">
        <f t="shared" si="4"/>
        <v>15</v>
      </c>
      <c r="AB98" s="32" t="str">
        <f>IF(C98=0,"",INDEX(Gruppe_Raum!$A$1:$B$16,MATCH(C98,Gruppe_Raum!$A$1:$A$16,),2))</f>
        <v>3a, Frau Brachet</v>
      </c>
    </row>
    <row r="99" spans="1:28" ht="15.75" hidden="1" x14ac:dyDescent="0.25">
      <c r="A99" s="17" t="s">
        <v>53</v>
      </c>
      <c r="B99" s="17" t="str">
        <f>Auslosung!B98</f>
        <v>Kellner</v>
      </c>
      <c r="C99" s="22">
        <f>Auslosung!E98</f>
        <v>5</v>
      </c>
      <c r="D99" s="31">
        <v>1</v>
      </c>
      <c r="E99" s="31">
        <v>1</v>
      </c>
      <c r="F99" s="31"/>
      <c r="G99" s="31">
        <v>1</v>
      </c>
      <c r="H99" s="31">
        <v>1</v>
      </c>
      <c r="I99" s="31">
        <v>1</v>
      </c>
      <c r="J99" s="31">
        <v>1</v>
      </c>
      <c r="K99" s="31"/>
      <c r="L99" s="31"/>
      <c r="M99" s="31"/>
      <c r="N99" s="31">
        <v>1</v>
      </c>
      <c r="O99" s="31"/>
      <c r="P99" s="31"/>
      <c r="Q99" s="31">
        <v>1</v>
      </c>
      <c r="R99" s="31"/>
      <c r="S99" s="31">
        <v>1</v>
      </c>
      <c r="T99" s="31">
        <v>1</v>
      </c>
      <c r="U99" s="31"/>
      <c r="V99" s="31">
        <v>1</v>
      </c>
      <c r="W99" s="31">
        <v>1</v>
      </c>
      <c r="X99" s="31">
        <v>1</v>
      </c>
      <c r="Y99" s="31"/>
      <c r="Z99" s="31">
        <v>1</v>
      </c>
      <c r="AA99" s="17">
        <f t="shared" si="4"/>
        <v>14</v>
      </c>
      <c r="AB99" s="32" t="str">
        <f>IF(C99=0,"",INDEX(Gruppe_Raum!$A$1:$B$16,MATCH(C99,Gruppe_Raum!$A$1:$A$16,),2))</f>
        <v>2a, Frau Oftermond</v>
      </c>
    </row>
    <row r="100" spans="1:28" ht="15.75" hidden="1" x14ac:dyDescent="0.25">
      <c r="A100" s="17" t="s">
        <v>53</v>
      </c>
      <c r="B100" s="17" t="str">
        <f>Auslosung!B99</f>
        <v>Koch</v>
      </c>
      <c r="C100" s="22">
        <f>Auslosung!E99</f>
        <v>2</v>
      </c>
      <c r="D100" s="31">
        <v>1</v>
      </c>
      <c r="E100" s="31">
        <v>1</v>
      </c>
      <c r="F100" s="31">
        <v>1</v>
      </c>
      <c r="G100" s="31"/>
      <c r="H100" s="31"/>
      <c r="I100" s="31">
        <v>1</v>
      </c>
      <c r="J100" s="31">
        <v>1</v>
      </c>
      <c r="K100" s="31">
        <v>1</v>
      </c>
      <c r="L100" s="31">
        <v>1</v>
      </c>
      <c r="M100" s="31">
        <v>1</v>
      </c>
      <c r="N100" s="31"/>
      <c r="O100" s="31">
        <v>1</v>
      </c>
      <c r="P100" s="31"/>
      <c r="Q100" s="31">
        <v>1</v>
      </c>
      <c r="R100" s="31">
        <v>1</v>
      </c>
      <c r="S100" s="31"/>
      <c r="T100" s="31">
        <v>1</v>
      </c>
      <c r="U100" s="31"/>
      <c r="V100" s="31">
        <v>1</v>
      </c>
      <c r="W100" s="31">
        <v>1</v>
      </c>
      <c r="X100" s="31"/>
      <c r="Y100" s="31"/>
      <c r="Z100" s="31">
        <v>1</v>
      </c>
      <c r="AA100" s="17">
        <f t="shared" si="4"/>
        <v>15</v>
      </c>
      <c r="AB100" s="32" t="str">
        <f>IF(C100=0,"",INDEX(Gruppe_Raum!$A$1:$B$16,MATCH(C100,Gruppe_Raum!$A$1:$A$16,),2))</f>
        <v>1a, Frau Hornung</v>
      </c>
    </row>
    <row r="101" spans="1:28" ht="15.75" hidden="1" x14ac:dyDescent="0.25">
      <c r="A101" s="17" t="s">
        <v>53</v>
      </c>
      <c r="B101" s="17" t="str">
        <f>Auslosung!B100</f>
        <v>Stein</v>
      </c>
      <c r="C101" s="22">
        <f>Auslosung!E100</f>
        <v>3</v>
      </c>
      <c r="D101" s="31">
        <v>1</v>
      </c>
      <c r="E101" s="31"/>
      <c r="F101" s="31">
        <v>1</v>
      </c>
      <c r="G101" s="31">
        <v>1</v>
      </c>
      <c r="H101" s="31">
        <v>1</v>
      </c>
      <c r="I101" s="31">
        <v>1</v>
      </c>
      <c r="J101" s="31">
        <v>1</v>
      </c>
      <c r="K101" s="31">
        <v>1</v>
      </c>
      <c r="L101" s="31">
        <v>1</v>
      </c>
      <c r="M101" s="31"/>
      <c r="N101" s="31">
        <v>1</v>
      </c>
      <c r="O101" s="31">
        <v>1</v>
      </c>
      <c r="P101" s="31">
        <v>1</v>
      </c>
      <c r="Q101" s="31">
        <v>1</v>
      </c>
      <c r="R101" s="31"/>
      <c r="S101" s="31">
        <v>1</v>
      </c>
      <c r="T101" s="31">
        <v>1</v>
      </c>
      <c r="U101" s="31">
        <v>1</v>
      </c>
      <c r="V101" s="31">
        <v>1</v>
      </c>
      <c r="W101" s="31">
        <v>1</v>
      </c>
      <c r="X101" s="31"/>
      <c r="Y101" s="31">
        <v>1</v>
      </c>
      <c r="Z101" s="31">
        <v>1</v>
      </c>
      <c r="AA101" s="17">
        <f t="shared" si="4"/>
        <v>19</v>
      </c>
      <c r="AB101" s="32" t="str">
        <f>IF(C101=0,"",INDEX(Gruppe_Raum!$A$1:$B$16,MATCH(C101,Gruppe_Raum!$A$1:$A$16,),2))</f>
        <v>1b, Frau Lenzing</v>
      </c>
    </row>
    <row r="102" spans="1:28" ht="15.75" hidden="1" x14ac:dyDescent="0.25">
      <c r="A102" s="17" t="s">
        <v>53</v>
      </c>
      <c r="B102" s="17" t="str">
        <f>Auslosung!B101</f>
        <v>Mayr</v>
      </c>
      <c r="C102" s="22">
        <f>Auslosung!E101</f>
        <v>6</v>
      </c>
      <c r="D102" s="31">
        <v>1</v>
      </c>
      <c r="E102" s="31">
        <v>1</v>
      </c>
      <c r="F102" s="31"/>
      <c r="G102" s="31">
        <v>1</v>
      </c>
      <c r="H102" s="31"/>
      <c r="I102" s="31"/>
      <c r="J102" s="31"/>
      <c r="K102" s="31">
        <v>1</v>
      </c>
      <c r="L102" s="31">
        <v>1</v>
      </c>
      <c r="M102" s="31"/>
      <c r="N102" s="31"/>
      <c r="O102" s="31">
        <v>1</v>
      </c>
      <c r="P102" s="31"/>
      <c r="Q102" s="31">
        <v>1</v>
      </c>
      <c r="R102" s="31"/>
      <c r="S102" s="31">
        <v>1</v>
      </c>
      <c r="T102" s="31">
        <v>1</v>
      </c>
      <c r="U102" s="31"/>
      <c r="V102" s="31">
        <v>1</v>
      </c>
      <c r="W102" s="31">
        <v>1</v>
      </c>
      <c r="X102" s="31">
        <v>1</v>
      </c>
      <c r="Y102" s="31"/>
      <c r="Z102" s="31">
        <v>1</v>
      </c>
      <c r="AA102" s="17">
        <f t="shared" si="4"/>
        <v>13</v>
      </c>
      <c r="AB102" s="32" t="str">
        <f>IF(C102=0,"",INDEX(Gruppe_Raum!$A$1:$B$16,MATCH(C102,Gruppe_Raum!$A$1:$A$16,),2))</f>
        <v>2a, Frau Oftermond</v>
      </c>
    </row>
    <row r="103" spans="1:28" ht="15.75" hidden="1" x14ac:dyDescent="0.25">
      <c r="A103" s="17" t="s">
        <v>53</v>
      </c>
      <c r="B103" s="17" t="str">
        <f>Auslosung!B102</f>
        <v>Branniger</v>
      </c>
      <c r="C103" s="22">
        <f>Auslosung!E102</f>
        <v>14</v>
      </c>
      <c r="D103" s="31">
        <v>1</v>
      </c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>
        <v>1</v>
      </c>
      <c r="R103" s="31"/>
      <c r="S103" s="31"/>
      <c r="T103" s="31">
        <v>1</v>
      </c>
      <c r="U103" s="31"/>
      <c r="V103" s="31">
        <v>1</v>
      </c>
      <c r="W103" s="31">
        <v>1</v>
      </c>
      <c r="X103" s="31"/>
      <c r="Y103" s="31"/>
      <c r="Z103" s="31">
        <v>1</v>
      </c>
      <c r="AA103" s="17">
        <f t="shared" ref="AA103:AA134" si="5">SUM(D103:Z103)</f>
        <v>6</v>
      </c>
      <c r="AB103" s="32" t="str">
        <f>IF(C103=0,"",INDEX(Gruppe_Raum!$A$1:$B$16,MATCH(C103,Gruppe_Raum!$A$1:$A$16,),2))</f>
        <v>4a, Herr Ernting</v>
      </c>
    </row>
    <row r="104" spans="1:28" ht="15.75" hidden="1" x14ac:dyDescent="0.25">
      <c r="A104" s="17" t="s">
        <v>53</v>
      </c>
      <c r="B104" s="17" t="str">
        <f>Auslosung!B103</f>
        <v>Birkus</v>
      </c>
      <c r="C104" s="22">
        <f>Auslosung!E103</f>
        <v>8</v>
      </c>
      <c r="D104" s="31">
        <v>1</v>
      </c>
      <c r="E104" s="31">
        <v>1</v>
      </c>
      <c r="F104" s="31">
        <v>1</v>
      </c>
      <c r="G104" s="31"/>
      <c r="H104" s="31"/>
      <c r="I104" s="31"/>
      <c r="J104" s="31">
        <v>1</v>
      </c>
      <c r="K104" s="31"/>
      <c r="L104" s="31">
        <v>1</v>
      </c>
      <c r="M104" s="31"/>
      <c r="N104" s="31"/>
      <c r="O104" s="31"/>
      <c r="P104" s="31"/>
      <c r="Q104" s="31">
        <v>1</v>
      </c>
      <c r="R104" s="31">
        <v>1</v>
      </c>
      <c r="S104" s="31">
        <v>1</v>
      </c>
      <c r="T104" s="31">
        <v>1</v>
      </c>
      <c r="U104" s="31"/>
      <c r="V104" s="31">
        <v>1</v>
      </c>
      <c r="W104" s="31">
        <v>1</v>
      </c>
      <c r="X104" s="31">
        <v>1</v>
      </c>
      <c r="Y104" s="31"/>
      <c r="Z104" s="31">
        <v>1</v>
      </c>
      <c r="AA104" s="17">
        <f t="shared" si="5"/>
        <v>13</v>
      </c>
      <c r="AB104" s="32" t="str">
        <f>IF(C104=0,"",INDEX(Gruppe_Raum!$A$1:$B$16,MATCH(C104,Gruppe_Raum!$A$1:$A$16,),2))</f>
        <v>2b, Frau Wonnemond</v>
      </c>
    </row>
    <row r="105" spans="1:28" ht="15.75" x14ac:dyDescent="0.25">
      <c r="A105" s="17" t="s">
        <v>53</v>
      </c>
      <c r="B105" s="17" t="str">
        <f>Auslosung!B104</f>
        <v>Wlodomar</v>
      </c>
      <c r="C105" s="22">
        <f>Auslosung!E104</f>
        <v>1</v>
      </c>
      <c r="D105" s="31">
        <v>1</v>
      </c>
      <c r="E105" s="31"/>
      <c r="F105" s="31">
        <v>1</v>
      </c>
      <c r="G105" s="31"/>
      <c r="H105" s="31">
        <v>1</v>
      </c>
      <c r="I105" s="31">
        <v>1</v>
      </c>
      <c r="J105" s="31">
        <v>1</v>
      </c>
      <c r="K105" s="31"/>
      <c r="L105" s="31"/>
      <c r="M105" s="31"/>
      <c r="N105" s="31"/>
      <c r="O105" s="31"/>
      <c r="P105" s="31"/>
      <c r="Q105" s="31">
        <v>1</v>
      </c>
      <c r="R105" s="31"/>
      <c r="S105" s="31">
        <v>1</v>
      </c>
      <c r="T105" s="31">
        <v>1</v>
      </c>
      <c r="U105" s="31"/>
      <c r="V105" s="31">
        <v>1</v>
      </c>
      <c r="W105" s="31">
        <v>1</v>
      </c>
      <c r="X105" s="31">
        <v>1</v>
      </c>
      <c r="Y105" s="31"/>
      <c r="Z105" s="31">
        <v>1</v>
      </c>
      <c r="AA105" s="17">
        <f t="shared" si="5"/>
        <v>12</v>
      </c>
      <c r="AB105" s="32" t="str">
        <f>IF(C105=0,"",INDEX(Gruppe_Raum!$A$1:$B$16,MATCH(C105,Gruppe_Raum!$A$1:$A$16,),2))</f>
        <v>1a, Frau Hornung</v>
      </c>
    </row>
    <row r="106" spans="1:28" ht="15.75" hidden="1" x14ac:dyDescent="0.25">
      <c r="A106" s="17" t="s">
        <v>53</v>
      </c>
      <c r="B106" s="17" t="str">
        <f>Auslosung!B105</f>
        <v>Armbrecht</v>
      </c>
      <c r="C106" s="22">
        <f>Auslosung!E105</f>
        <v>7</v>
      </c>
      <c r="D106" s="31">
        <v>1</v>
      </c>
      <c r="E106" s="31"/>
      <c r="F106" s="31">
        <v>1</v>
      </c>
      <c r="G106" s="31"/>
      <c r="H106" s="31"/>
      <c r="I106" s="31"/>
      <c r="J106" s="31">
        <v>1</v>
      </c>
      <c r="K106" s="31">
        <v>1</v>
      </c>
      <c r="L106" s="31">
        <v>1</v>
      </c>
      <c r="M106" s="31"/>
      <c r="N106" s="31"/>
      <c r="O106" s="31"/>
      <c r="P106" s="31"/>
      <c r="Q106" s="31">
        <v>1</v>
      </c>
      <c r="R106" s="31"/>
      <c r="S106" s="31">
        <v>1</v>
      </c>
      <c r="T106" s="31">
        <v>1</v>
      </c>
      <c r="U106" s="31">
        <v>1</v>
      </c>
      <c r="V106" s="31">
        <v>1</v>
      </c>
      <c r="W106" s="31">
        <v>1</v>
      </c>
      <c r="X106" s="31">
        <v>1</v>
      </c>
      <c r="Y106" s="31">
        <v>1</v>
      </c>
      <c r="Z106" s="31">
        <v>1</v>
      </c>
      <c r="AA106" s="17">
        <f t="shared" si="5"/>
        <v>14</v>
      </c>
      <c r="AB106" s="32" t="str">
        <f>IF(C106=0,"",INDEX(Gruppe_Raum!$A$1:$B$16,MATCH(C106,Gruppe_Raum!$A$1:$A$16,),2))</f>
        <v>2b, Frau Wonnemond</v>
      </c>
    </row>
    <row r="107" spans="1:28" ht="15.75" hidden="1" x14ac:dyDescent="0.25">
      <c r="A107" s="17" t="s">
        <v>53</v>
      </c>
      <c r="B107" s="17" t="str">
        <f>Auslosung!B106</f>
        <v>Adler</v>
      </c>
      <c r="C107" s="22">
        <f>Auslosung!E106</f>
        <v>12</v>
      </c>
      <c r="D107" s="31">
        <v>1</v>
      </c>
      <c r="E107" s="31">
        <v>1</v>
      </c>
      <c r="F107" s="31">
        <v>1</v>
      </c>
      <c r="G107" s="31">
        <v>1</v>
      </c>
      <c r="H107" s="31">
        <v>1</v>
      </c>
      <c r="I107" s="31"/>
      <c r="J107" s="31">
        <v>1</v>
      </c>
      <c r="K107" s="31">
        <v>1</v>
      </c>
      <c r="L107" s="31">
        <v>1</v>
      </c>
      <c r="M107" s="31">
        <v>1</v>
      </c>
      <c r="N107" s="31">
        <v>1</v>
      </c>
      <c r="O107" s="31">
        <v>1</v>
      </c>
      <c r="P107" s="31"/>
      <c r="Q107" s="31">
        <v>1</v>
      </c>
      <c r="R107" s="31"/>
      <c r="S107" s="31">
        <v>1</v>
      </c>
      <c r="T107" s="31">
        <v>1</v>
      </c>
      <c r="U107" s="31">
        <v>1</v>
      </c>
      <c r="V107" s="31">
        <v>1</v>
      </c>
      <c r="W107" s="31">
        <v>1</v>
      </c>
      <c r="X107" s="31">
        <v>1</v>
      </c>
      <c r="Y107" s="31"/>
      <c r="Z107" s="31">
        <v>1</v>
      </c>
      <c r="AA107" s="17">
        <f t="shared" si="5"/>
        <v>19</v>
      </c>
      <c r="AB107" s="32" t="str">
        <f>IF(C107=0,"",INDEX(Gruppe_Raum!$A$1:$B$16,MATCH(C107,Gruppe_Raum!$A$1:$A$16,),2))</f>
        <v>3b, Frau Heuert</v>
      </c>
    </row>
    <row r="108" spans="1:28" ht="15.75" hidden="1" x14ac:dyDescent="0.25">
      <c r="A108" s="17" t="s">
        <v>53</v>
      </c>
      <c r="B108" s="17" t="str">
        <f>Auslosung!B107</f>
        <v>Pretlow</v>
      </c>
      <c r="C108" s="22">
        <f>Auslosung!E107</f>
        <v>4</v>
      </c>
      <c r="D108" s="31">
        <v>1</v>
      </c>
      <c r="E108" s="31"/>
      <c r="F108" s="31">
        <v>1</v>
      </c>
      <c r="G108" s="31"/>
      <c r="H108" s="31"/>
      <c r="I108" s="31"/>
      <c r="J108" s="31">
        <v>1</v>
      </c>
      <c r="K108" s="31"/>
      <c r="L108" s="31"/>
      <c r="M108" s="31"/>
      <c r="N108" s="31">
        <v>1</v>
      </c>
      <c r="O108" s="31"/>
      <c r="P108" s="31"/>
      <c r="Q108" s="31">
        <v>1</v>
      </c>
      <c r="R108" s="31"/>
      <c r="S108" s="31">
        <v>1</v>
      </c>
      <c r="T108" s="31">
        <v>1</v>
      </c>
      <c r="U108" s="31"/>
      <c r="V108" s="31">
        <v>1</v>
      </c>
      <c r="W108" s="31">
        <v>1</v>
      </c>
      <c r="X108" s="31"/>
      <c r="Y108" s="31"/>
      <c r="Z108" s="31">
        <v>1</v>
      </c>
      <c r="AA108" s="17">
        <f t="shared" si="5"/>
        <v>10</v>
      </c>
      <c r="AB108" s="32" t="str">
        <f>IF(C108=0,"",INDEX(Gruppe_Raum!$A$1:$B$16,MATCH(C108,Gruppe_Raum!$A$1:$A$16,),2))</f>
        <v>1b, Frau Lenzing</v>
      </c>
    </row>
    <row r="109" spans="1:28" ht="15.75" hidden="1" x14ac:dyDescent="0.25">
      <c r="A109" s="17" t="s">
        <v>53</v>
      </c>
      <c r="B109" s="17" t="str">
        <f>Auslosung!B108</f>
        <v>Webel</v>
      </c>
      <c r="C109" s="22">
        <f>Auslosung!E108</f>
        <v>11</v>
      </c>
      <c r="D109" s="31">
        <v>1</v>
      </c>
      <c r="E109" s="31">
        <v>1</v>
      </c>
      <c r="F109" s="31">
        <v>1</v>
      </c>
      <c r="G109" s="31"/>
      <c r="H109" s="31">
        <v>1</v>
      </c>
      <c r="I109" s="31"/>
      <c r="J109" s="31"/>
      <c r="K109" s="31"/>
      <c r="L109" s="31">
        <v>1</v>
      </c>
      <c r="M109" s="31"/>
      <c r="N109" s="31">
        <v>1</v>
      </c>
      <c r="O109" s="31"/>
      <c r="P109" s="31"/>
      <c r="Q109" s="31">
        <v>1</v>
      </c>
      <c r="R109" s="31">
        <v>1</v>
      </c>
      <c r="S109" s="31"/>
      <c r="T109" s="31">
        <v>1</v>
      </c>
      <c r="U109" s="31"/>
      <c r="V109" s="31">
        <v>1</v>
      </c>
      <c r="W109" s="31">
        <v>1</v>
      </c>
      <c r="X109" s="31">
        <v>1</v>
      </c>
      <c r="Y109" s="31">
        <v>1</v>
      </c>
      <c r="Z109" s="31">
        <v>1</v>
      </c>
      <c r="AA109" s="17">
        <f t="shared" si="5"/>
        <v>14</v>
      </c>
      <c r="AB109" s="32" t="str">
        <f>IF(C109=0,"",INDEX(Gruppe_Raum!$A$1:$B$16,MATCH(C109,Gruppe_Raum!$A$1:$A$16,),2))</f>
        <v>3b, Frau Heuert</v>
      </c>
    </row>
    <row r="110" spans="1:28" ht="15.75" hidden="1" x14ac:dyDescent="0.25">
      <c r="A110" s="17" t="s">
        <v>53</v>
      </c>
      <c r="B110" s="17" t="str">
        <f>Auslosung!B109</f>
        <v>Dröfborn</v>
      </c>
      <c r="C110" s="22">
        <f>Auslosung!E109</f>
        <v>15</v>
      </c>
      <c r="D110" s="31">
        <v>1</v>
      </c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>
        <v>1</v>
      </c>
      <c r="R110" s="31"/>
      <c r="S110" s="31"/>
      <c r="T110" s="31">
        <v>1</v>
      </c>
      <c r="U110" s="31"/>
      <c r="V110" s="31">
        <v>1</v>
      </c>
      <c r="W110" s="31">
        <v>1</v>
      </c>
      <c r="X110" s="31"/>
      <c r="Y110" s="31"/>
      <c r="Z110" s="31">
        <v>1</v>
      </c>
      <c r="AA110" s="17">
        <f t="shared" si="5"/>
        <v>6</v>
      </c>
      <c r="AB110" s="32" t="str">
        <f>IF(C110=0,"",INDEX(Gruppe_Raum!$A$1:$B$16,MATCH(C110,Gruppe_Raum!$A$1:$A$16,),2))</f>
        <v>4b, Frau Scheiding</v>
      </c>
    </row>
    <row r="111" spans="1:28" ht="15.75" hidden="1" x14ac:dyDescent="0.25">
      <c r="A111" s="17" t="s">
        <v>53</v>
      </c>
      <c r="B111" s="17" t="str">
        <f>Auslosung!B110</f>
        <v>Dziabu</v>
      </c>
      <c r="C111" s="22">
        <f>Auslosung!E110</f>
        <v>16</v>
      </c>
      <c r="D111" s="31">
        <v>1</v>
      </c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>
        <v>1</v>
      </c>
      <c r="R111" s="31"/>
      <c r="S111" s="31"/>
      <c r="T111" s="31">
        <v>1</v>
      </c>
      <c r="U111" s="31"/>
      <c r="V111" s="31">
        <v>1</v>
      </c>
      <c r="W111" s="31">
        <v>1</v>
      </c>
      <c r="X111" s="31"/>
      <c r="Y111" s="31"/>
      <c r="Z111" s="31">
        <v>1</v>
      </c>
      <c r="AA111" s="17">
        <f t="shared" si="5"/>
        <v>6</v>
      </c>
      <c r="AB111" s="32" t="str">
        <f>IF(C111=0,"",INDEX(Gruppe_Raum!$A$1:$B$16,MATCH(C111,Gruppe_Raum!$A$1:$A$16,),2))</f>
        <v>4b, Frau Scheiding</v>
      </c>
    </row>
    <row r="112" spans="1:28" ht="15.75" hidden="1" x14ac:dyDescent="0.25">
      <c r="A112" s="17" t="s">
        <v>53</v>
      </c>
      <c r="B112" s="17" t="str">
        <f>Auslosung!B111</f>
        <v>Demar</v>
      </c>
      <c r="C112" s="22">
        <f>Auslosung!E111</f>
        <v>13</v>
      </c>
      <c r="D112" s="31">
        <v>1</v>
      </c>
      <c r="E112" s="31"/>
      <c r="F112" s="31">
        <v>1</v>
      </c>
      <c r="G112" s="31">
        <v>1</v>
      </c>
      <c r="H112" s="31"/>
      <c r="I112" s="31"/>
      <c r="J112" s="31">
        <v>1</v>
      </c>
      <c r="K112" s="31">
        <v>1</v>
      </c>
      <c r="L112" s="31"/>
      <c r="M112" s="31"/>
      <c r="N112" s="31"/>
      <c r="O112" s="31">
        <v>1</v>
      </c>
      <c r="P112" s="31"/>
      <c r="Q112" s="31">
        <v>1</v>
      </c>
      <c r="R112" s="31"/>
      <c r="S112" s="31"/>
      <c r="T112" s="31">
        <v>1</v>
      </c>
      <c r="U112" s="31">
        <v>1</v>
      </c>
      <c r="V112" s="31">
        <v>1</v>
      </c>
      <c r="W112" s="31">
        <v>1</v>
      </c>
      <c r="X112" s="31">
        <v>1</v>
      </c>
      <c r="Y112" s="31"/>
      <c r="Z112" s="31">
        <v>1</v>
      </c>
      <c r="AA112" s="17">
        <f t="shared" si="5"/>
        <v>13</v>
      </c>
      <c r="AB112" s="32" t="str">
        <f>IF(C112=0,"",INDEX(Gruppe_Raum!$A$1:$B$16,MATCH(C112,Gruppe_Raum!$A$1:$A$16,),2))</f>
        <v>4a, Herr Ernting</v>
      </c>
    </row>
    <row r="113" spans="1:28" ht="15.75" hidden="1" x14ac:dyDescent="0.25">
      <c r="A113" s="17" t="s">
        <v>53</v>
      </c>
      <c r="B113" s="17" t="str">
        <f>Auslosung!B112</f>
        <v>Eckelor</v>
      </c>
      <c r="C113" s="22">
        <f>Auslosung!E112</f>
        <v>9</v>
      </c>
      <c r="D113" s="31">
        <v>1</v>
      </c>
      <c r="E113" s="31"/>
      <c r="F113" s="31">
        <v>1</v>
      </c>
      <c r="G113" s="31"/>
      <c r="H113" s="31"/>
      <c r="I113" s="31"/>
      <c r="J113" s="31"/>
      <c r="K113" s="31"/>
      <c r="L113" s="31">
        <v>1</v>
      </c>
      <c r="M113" s="31"/>
      <c r="N113" s="31">
        <v>1</v>
      </c>
      <c r="O113" s="31"/>
      <c r="P113" s="31"/>
      <c r="Q113" s="31">
        <v>1</v>
      </c>
      <c r="R113" s="31"/>
      <c r="S113" s="31">
        <v>1</v>
      </c>
      <c r="T113" s="31">
        <v>1</v>
      </c>
      <c r="U113" s="31"/>
      <c r="V113" s="31">
        <v>1</v>
      </c>
      <c r="W113" s="31">
        <v>1</v>
      </c>
      <c r="X113" s="31">
        <v>1</v>
      </c>
      <c r="Y113" s="31"/>
      <c r="Z113" s="31">
        <v>1</v>
      </c>
      <c r="AA113" s="17">
        <f t="shared" si="5"/>
        <v>11</v>
      </c>
      <c r="AB113" s="32" t="str">
        <f>IF(C113=0,"",INDEX(Gruppe_Raum!$A$1:$B$16,MATCH(C113,Gruppe_Raum!$A$1:$A$16,),2))</f>
        <v>3a, Frau Brachet</v>
      </c>
    </row>
    <row r="114" spans="1:28" ht="15.75" hidden="1" x14ac:dyDescent="0.25">
      <c r="A114" s="17" t="s">
        <v>53</v>
      </c>
      <c r="B114" s="17" t="str">
        <f>Auslosung!B113</f>
        <v>Büchmar</v>
      </c>
      <c r="C114" s="22">
        <f>Auslosung!E113</f>
        <v>5</v>
      </c>
      <c r="D114" s="31">
        <v>1</v>
      </c>
      <c r="E114" s="31"/>
      <c r="F114" s="31"/>
      <c r="G114" s="31">
        <v>1</v>
      </c>
      <c r="H114" s="31">
        <v>1</v>
      </c>
      <c r="I114" s="31">
        <v>1</v>
      </c>
      <c r="J114" s="31">
        <v>1</v>
      </c>
      <c r="K114" s="31">
        <v>1</v>
      </c>
      <c r="L114" s="31"/>
      <c r="M114" s="31">
        <v>1</v>
      </c>
      <c r="N114" s="31"/>
      <c r="O114" s="31">
        <v>1</v>
      </c>
      <c r="P114" s="31">
        <v>1</v>
      </c>
      <c r="Q114" s="31">
        <v>1</v>
      </c>
      <c r="R114" s="31">
        <v>1</v>
      </c>
      <c r="S114" s="31">
        <v>1</v>
      </c>
      <c r="T114" s="31">
        <v>1</v>
      </c>
      <c r="U114" s="31"/>
      <c r="V114" s="31">
        <v>1</v>
      </c>
      <c r="W114" s="31">
        <v>1</v>
      </c>
      <c r="X114" s="31"/>
      <c r="Y114" s="31">
        <v>1</v>
      </c>
      <c r="Z114" s="31">
        <v>1</v>
      </c>
      <c r="AA114" s="17">
        <f t="shared" si="5"/>
        <v>17</v>
      </c>
      <c r="AB114" s="32" t="str">
        <f>IF(C114=0,"",INDEX(Gruppe_Raum!$A$1:$B$16,MATCH(C114,Gruppe_Raum!$A$1:$A$16,),2))</f>
        <v>2a, Frau Oftermond</v>
      </c>
    </row>
    <row r="115" spans="1:28" ht="15.75" hidden="1" x14ac:dyDescent="0.25">
      <c r="A115" s="17" t="s">
        <v>55</v>
      </c>
      <c r="B115" s="17" t="str">
        <f>Auslosung!B114</f>
        <v>Bladdow</v>
      </c>
      <c r="C115" s="22">
        <f>Auslosung!E114</f>
        <v>4</v>
      </c>
      <c r="D115" s="31">
        <v>1</v>
      </c>
      <c r="E115" s="31">
        <v>1</v>
      </c>
      <c r="F115" s="31"/>
      <c r="G115" s="31"/>
      <c r="H115" s="31"/>
      <c r="I115" s="31">
        <v>1</v>
      </c>
      <c r="J115" s="31"/>
      <c r="K115" s="31">
        <v>1</v>
      </c>
      <c r="L115" s="31">
        <v>1</v>
      </c>
      <c r="M115" s="31"/>
      <c r="N115" s="31"/>
      <c r="O115" s="31"/>
      <c r="P115" s="31"/>
      <c r="Q115" s="31">
        <v>1</v>
      </c>
      <c r="R115" s="31"/>
      <c r="S115" s="31">
        <v>1</v>
      </c>
      <c r="T115" s="31">
        <v>1</v>
      </c>
      <c r="U115" s="31"/>
      <c r="V115" s="31">
        <v>1</v>
      </c>
      <c r="W115" s="31">
        <v>1</v>
      </c>
      <c r="X115" s="31">
        <v>1</v>
      </c>
      <c r="Y115" s="31"/>
      <c r="Z115" s="31">
        <v>1</v>
      </c>
      <c r="AA115" s="17">
        <f t="shared" si="5"/>
        <v>12</v>
      </c>
      <c r="AB115" s="32" t="str">
        <f>IF(C115=0,"",INDEX(Gruppe_Raum!$A$1:$B$16,MATCH(C115,Gruppe_Raum!$A$1:$A$16,),2))</f>
        <v>1b, Frau Lenzing</v>
      </c>
    </row>
    <row r="116" spans="1:28" ht="15.75" hidden="1" x14ac:dyDescent="0.25">
      <c r="A116" s="17" t="s">
        <v>55</v>
      </c>
      <c r="B116" s="17" t="str">
        <f>Auslosung!B115</f>
        <v>Böklar</v>
      </c>
      <c r="C116" s="22">
        <f>Auslosung!E115</f>
        <v>9</v>
      </c>
      <c r="D116" s="31">
        <v>1</v>
      </c>
      <c r="E116" s="31"/>
      <c r="F116" s="31">
        <v>1</v>
      </c>
      <c r="G116" s="31">
        <v>1</v>
      </c>
      <c r="H116" s="31"/>
      <c r="I116" s="31">
        <v>1</v>
      </c>
      <c r="J116" s="31">
        <v>1</v>
      </c>
      <c r="K116" s="31">
        <v>1</v>
      </c>
      <c r="L116" s="31"/>
      <c r="M116" s="31"/>
      <c r="N116" s="31"/>
      <c r="O116" s="31">
        <v>1</v>
      </c>
      <c r="P116" s="31"/>
      <c r="Q116" s="31">
        <v>1</v>
      </c>
      <c r="R116" s="31"/>
      <c r="S116" s="31">
        <v>1</v>
      </c>
      <c r="T116" s="31">
        <v>1</v>
      </c>
      <c r="U116" s="31">
        <v>1</v>
      </c>
      <c r="V116" s="31">
        <v>1</v>
      </c>
      <c r="W116" s="31">
        <v>1</v>
      </c>
      <c r="X116" s="31">
        <v>1</v>
      </c>
      <c r="Y116" s="31"/>
      <c r="Z116" s="31">
        <v>1</v>
      </c>
      <c r="AA116" s="17">
        <f t="shared" si="5"/>
        <v>15</v>
      </c>
      <c r="AB116" s="32" t="str">
        <f>IF(C116=0,"",INDEX(Gruppe_Raum!$A$1:$B$16,MATCH(C116,Gruppe_Raum!$A$1:$A$16,),2))</f>
        <v>3a, Frau Brachet</v>
      </c>
    </row>
    <row r="117" spans="1:28" ht="15.75" hidden="1" x14ac:dyDescent="0.25">
      <c r="A117" s="17" t="s">
        <v>55</v>
      </c>
      <c r="B117" s="17" t="str">
        <f>Auslosung!B116</f>
        <v>Krejsel</v>
      </c>
      <c r="C117" s="22">
        <f>Auslosung!E116</f>
        <v>2</v>
      </c>
      <c r="D117" s="31">
        <v>1</v>
      </c>
      <c r="E117" s="31">
        <v>1</v>
      </c>
      <c r="F117" s="31">
        <v>1</v>
      </c>
      <c r="G117" s="31">
        <v>1</v>
      </c>
      <c r="H117" s="31">
        <v>1</v>
      </c>
      <c r="I117" s="31">
        <v>1</v>
      </c>
      <c r="J117" s="31">
        <v>1</v>
      </c>
      <c r="K117" s="31">
        <v>1</v>
      </c>
      <c r="L117" s="31">
        <v>1</v>
      </c>
      <c r="M117" s="31">
        <v>1</v>
      </c>
      <c r="N117" s="31"/>
      <c r="O117" s="31">
        <v>1</v>
      </c>
      <c r="P117" s="31">
        <v>1</v>
      </c>
      <c r="Q117" s="31">
        <v>1</v>
      </c>
      <c r="R117" s="31">
        <v>1</v>
      </c>
      <c r="S117" s="31">
        <v>1</v>
      </c>
      <c r="T117" s="31">
        <v>1</v>
      </c>
      <c r="U117" s="31">
        <v>1</v>
      </c>
      <c r="V117" s="31">
        <v>1</v>
      </c>
      <c r="W117" s="31">
        <v>1</v>
      </c>
      <c r="X117" s="31">
        <v>1</v>
      </c>
      <c r="Y117" s="31"/>
      <c r="Z117" s="31">
        <v>1</v>
      </c>
      <c r="AA117" s="17">
        <f t="shared" si="5"/>
        <v>21</v>
      </c>
      <c r="AB117" s="32" t="str">
        <f>IF(C117=0,"",INDEX(Gruppe_Raum!$A$1:$B$16,MATCH(C117,Gruppe_Raum!$A$1:$A$16,),2))</f>
        <v>1a, Frau Hornung</v>
      </c>
    </row>
    <row r="118" spans="1:28" ht="15.75" hidden="1" x14ac:dyDescent="0.25">
      <c r="A118" s="17" t="s">
        <v>55</v>
      </c>
      <c r="B118" s="17" t="str">
        <f>Auslosung!B117</f>
        <v>Kruwa</v>
      </c>
      <c r="C118" s="22">
        <f>Auslosung!E117</f>
        <v>8</v>
      </c>
      <c r="D118" s="31">
        <v>1</v>
      </c>
      <c r="E118" s="31"/>
      <c r="F118" s="31"/>
      <c r="G118" s="31">
        <v>1</v>
      </c>
      <c r="H118" s="31"/>
      <c r="I118" s="31"/>
      <c r="J118" s="31">
        <v>1</v>
      </c>
      <c r="K118" s="31">
        <v>1</v>
      </c>
      <c r="L118" s="31"/>
      <c r="M118" s="31">
        <v>1</v>
      </c>
      <c r="N118" s="31"/>
      <c r="O118" s="31">
        <v>1</v>
      </c>
      <c r="P118" s="31"/>
      <c r="Q118" s="31">
        <v>1</v>
      </c>
      <c r="R118" s="31">
        <v>1</v>
      </c>
      <c r="S118" s="31">
        <v>1</v>
      </c>
      <c r="T118" s="31">
        <v>1</v>
      </c>
      <c r="U118" s="31"/>
      <c r="V118" s="31">
        <v>1</v>
      </c>
      <c r="W118" s="31">
        <v>1</v>
      </c>
      <c r="X118" s="31">
        <v>1</v>
      </c>
      <c r="Y118" s="31"/>
      <c r="Z118" s="31">
        <v>1</v>
      </c>
      <c r="AA118" s="17">
        <f t="shared" si="5"/>
        <v>14</v>
      </c>
      <c r="AB118" s="32" t="str">
        <f>IF(C118=0,"",INDEX(Gruppe_Raum!$A$1:$B$16,MATCH(C118,Gruppe_Raum!$A$1:$A$16,),2))</f>
        <v>2b, Frau Wonnemond</v>
      </c>
    </row>
    <row r="119" spans="1:28" ht="15.75" hidden="1" x14ac:dyDescent="0.25">
      <c r="A119" s="17" t="s">
        <v>55</v>
      </c>
      <c r="B119" s="17" t="str">
        <f>Auslosung!B118</f>
        <v>Rittkopf</v>
      </c>
      <c r="C119" s="22">
        <f>Auslosung!E118</f>
        <v>7</v>
      </c>
      <c r="D119" s="31">
        <v>1</v>
      </c>
      <c r="E119" s="31">
        <v>1</v>
      </c>
      <c r="F119" s="31"/>
      <c r="G119" s="31">
        <v>1</v>
      </c>
      <c r="H119" s="31">
        <v>1</v>
      </c>
      <c r="I119" s="31"/>
      <c r="J119" s="31">
        <v>1</v>
      </c>
      <c r="K119" s="31">
        <v>1</v>
      </c>
      <c r="L119" s="31">
        <v>1</v>
      </c>
      <c r="M119" s="31"/>
      <c r="N119" s="31">
        <v>1</v>
      </c>
      <c r="O119" s="31">
        <v>1</v>
      </c>
      <c r="P119" s="31">
        <v>1</v>
      </c>
      <c r="Q119" s="31">
        <v>1</v>
      </c>
      <c r="R119" s="31">
        <v>1</v>
      </c>
      <c r="S119" s="31">
        <v>1</v>
      </c>
      <c r="T119" s="31">
        <v>1</v>
      </c>
      <c r="U119" s="31">
        <v>1</v>
      </c>
      <c r="V119" s="31">
        <v>1</v>
      </c>
      <c r="W119" s="31">
        <v>1</v>
      </c>
      <c r="X119" s="31">
        <v>1</v>
      </c>
      <c r="Y119" s="31"/>
      <c r="Z119" s="31">
        <v>1</v>
      </c>
      <c r="AA119" s="17">
        <f t="shared" si="5"/>
        <v>19</v>
      </c>
      <c r="AB119" s="32" t="str">
        <f>IF(C119=0,"",INDEX(Gruppe_Raum!$A$1:$B$16,MATCH(C119,Gruppe_Raum!$A$1:$A$16,),2))</f>
        <v>2b, Frau Wonnemond</v>
      </c>
    </row>
    <row r="120" spans="1:28" ht="15.75" hidden="1" x14ac:dyDescent="0.25">
      <c r="A120" s="17" t="s">
        <v>55</v>
      </c>
      <c r="B120" s="17" t="str">
        <f>Auslosung!B119</f>
        <v>Rieser</v>
      </c>
      <c r="C120" s="22">
        <f>Auslosung!E119</f>
        <v>6</v>
      </c>
      <c r="D120" s="31">
        <v>1</v>
      </c>
      <c r="E120" s="31">
        <v>1</v>
      </c>
      <c r="F120" s="31">
        <v>1</v>
      </c>
      <c r="G120" s="31">
        <v>1</v>
      </c>
      <c r="H120" s="31">
        <v>1</v>
      </c>
      <c r="I120" s="31">
        <v>1</v>
      </c>
      <c r="J120" s="31">
        <v>1</v>
      </c>
      <c r="K120" s="31">
        <v>1</v>
      </c>
      <c r="L120" s="31">
        <v>1</v>
      </c>
      <c r="M120" s="31">
        <v>1</v>
      </c>
      <c r="N120" s="31"/>
      <c r="O120" s="31">
        <v>1</v>
      </c>
      <c r="P120" s="31">
        <v>1</v>
      </c>
      <c r="Q120" s="31">
        <v>1</v>
      </c>
      <c r="R120" s="31"/>
      <c r="S120" s="31">
        <v>1</v>
      </c>
      <c r="T120" s="31">
        <v>1</v>
      </c>
      <c r="U120" s="31">
        <v>1</v>
      </c>
      <c r="V120" s="31">
        <v>1</v>
      </c>
      <c r="W120" s="31">
        <v>1</v>
      </c>
      <c r="X120" s="31">
        <v>1</v>
      </c>
      <c r="Y120" s="31"/>
      <c r="Z120" s="31">
        <v>1</v>
      </c>
      <c r="AA120" s="17">
        <f t="shared" si="5"/>
        <v>20</v>
      </c>
      <c r="AB120" s="32" t="str">
        <f>IF(C120=0,"",INDEX(Gruppe_Raum!$A$1:$B$16,MATCH(C120,Gruppe_Raum!$A$1:$A$16,),2))</f>
        <v>2a, Frau Oftermond</v>
      </c>
    </row>
    <row r="121" spans="1:28" ht="15.75" x14ac:dyDescent="0.25">
      <c r="A121" s="17" t="s">
        <v>55</v>
      </c>
      <c r="B121" s="17" t="str">
        <f>Auslosung!B120</f>
        <v>Thürbald</v>
      </c>
      <c r="C121" s="22">
        <f>Auslosung!E120</f>
        <v>1</v>
      </c>
      <c r="D121" s="31">
        <v>1</v>
      </c>
      <c r="E121" s="31">
        <v>1</v>
      </c>
      <c r="F121" s="31"/>
      <c r="G121" s="31">
        <v>1</v>
      </c>
      <c r="H121" s="31"/>
      <c r="I121" s="31">
        <v>1</v>
      </c>
      <c r="J121" s="31">
        <v>1</v>
      </c>
      <c r="K121" s="31">
        <v>1</v>
      </c>
      <c r="L121" s="31"/>
      <c r="M121" s="31"/>
      <c r="N121" s="31"/>
      <c r="O121" s="31">
        <v>1</v>
      </c>
      <c r="P121" s="31">
        <v>1</v>
      </c>
      <c r="Q121" s="31">
        <v>1</v>
      </c>
      <c r="R121" s="31">
        <v>1</v>
      </c>
      <c r="S121" s="31">
        <v>1</v>
      </c>
      <c r="T121" s="31">
        <v>1</v>
      </c>
      <c r="U121" s="31"/>
      <c r="V121" s="31">
        <v>1</v>
      </c>
      <c r="W121" s="31">
        <v>1</v>
      </c>
      <c r="X121" s="31">
        <v>1</v>
      </c>
      <c r="Y121" s="31"/>
      <c r="Z121" s="31">
        <v>1</v>
      </c>
      <c r="AA121" s="17">
        <f t="shared" si="5"/>
        <v>16</v>
      </c>
      <c r="AB121" s="32" t="str">
        <f>IF(C121=0,"",INDEX(Gruppe_Raum!$A$1:$B$16,MATCH(C121,Gruppe_Raum!$A$1:$A$16,),2))</f>
        <v>1a, Frau Hornung</v>
      </c>
    </row>
    <row r="122" spans="1:28" ht="15.75" hidden="1" x14ac:dyDescent="0.25">
      <c r="A122" s="17" t="s">
        <v>55</v>
      </c>
      <c r="B122" s="17" t="str">
        <f>Auslosung!B121</f>
        <v>Kieth</v>
      </c>
      <c r="C122" s="22">
        <f>Auslosung!E121</f>
        <v>3</v>
      </c>
      <c r="D122" s="31">
        <v>1</v>
      </c>
      <c r="E122" s="31">
        <v>1</v>
      </c>
      <c r="F122" s="31">
        <v>1</v>
      </c>
      <c r="G122" s="31"/>
      <c r="H122" s="31">
        <v>1</v>
      </c>
      <c r="I122" s="31">
        <v>1</v>
      </c>
      <c r="J122" s="31">
        <v>1</v>
      </c>
      <c r="K122" s="31"/>
      <c r="L122" s="31">
        <v>1</v>
      </c>
      <c r="M122" s="31"/>
      <c r="N122" s="31"/>
      <c r="O122" s="31">
        <v>1</v>
      </c>
      <c r="P122" s="31"/>
      <c r="Q122" s="31">
        <v>1</v>
      </c>
      <c r="R122" s="31">
        <v>1</v>
      </c>
      <c r="S122" s="31"/>
      <c r="T122" s="31">
        <v>1</v>
      </c>
      <c r="U122" s="31">
        <v>1</v>
      </c>
      <c r="V122" s="31">
        <v>1</v>
      </c>
      <c r="W122" s="31">
        <v>1</v>
      </c>
      <c r="X122" s="31">
        <v>1</v>
      </c>
      <c r="Y122" s="31"/>
      <c r="Z122" s="31">
        <v>1</v>
      </c>
      <c r="AA122" s="17">
        <f t="shared" si="5"/>
        <v>16</v>
      </c>
      <c r="AB122" s="32" t="str">
        <f>IF(C122=0,"",INDEX(Gruppe_Raum!$A$1:$B$16,MATCH(C122,Gruppe_Raum!$A$1:$A$16,),2))</f>
        <v>1b, Frau Lenzing</v>
      </c>
    </row>
    <row r="123" spans="1:28" ht="15.75" hidden="1" x14ac:dyDescent="0.25">
      <c r="A123" s="17" t="s">
        <v>55</v>
      </c>
      <c r="B123" s="17" t="str">
        <f>Auslosung!B122</f>
        <v>Müller</v>
      </c>
      <c r="C123" s="22">
        <f>Auslosung!E122</f>
        <v>15</v>
      </c>
      <c r="D123" s="31">
        <v>1</v>
      </c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>
        <v>1</v>
      </c>
      <c r="R123" s="31"/>
      <c r="S123" s="31"/>
      <c r="T123" s="31">
        <v>1</v>
      </c>
      <c r="U123" s="31"/>
      <c r="V123" s="31">
        <v>1</v>
      </c>
      <c r="W123" s="31">
        <v>1</v>
      </c>
      <c r="X123" s="31"/>
      <c r="Y123" s="31"/>
      <c r="Z123" s="31">
        <v>1</v>
      </c>
      <c r="AA123" s="17">
        <f t="shared" si="5"/>
        <v>6</v>
      </c>
      <c r="AB123" s="32" t="str">
        <f>IF(C123=0,"",INDEX(Gruppe_Raum!$A$1:$B$16,MATCH(C123,Gruppe_Raum!$A$1:$A$16,),2))</f>
        <v>4b, Frau Scheiding</v>
      </c>
    </row>
    <row r="124" spans="1:28" ht="15.75" hidden="1" x14ac:dyDescent="0.25">
      <c r="A124" s="17" t="s">
        <v>55</v>
      </c>
      <c r="B124" s="17" t="str">
        <f>Auslosung!B123</f>
        <v>Brüning</v>
      </c>
      <c r="C124" s="22">
        <f>Auslosung!E123</f>
        <v>14</v>
      </c>
      <c r="D124" s="31">
        <v>1</v>
      </c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>
        <v>1</v>
      </c>
      <c r="R124" s="31"/>
      <c r="S124" s="31"/>
      <c r="T124" s="31">
        <v>1</v>
      </c>
      <c r="U124" s="31"/>
      <c r="V124" s="31">
        <v>1</v>
      </c>
      <c r="W124" s="31">
        <v>1</v>
      </c>
      <c r="X124" s="31"/>
      <c r="Y124" s="31"/>
      <c r="Z124" s="31">
        <v>1</v>
      </c>
      <c r="AA124" s="17">
        <f t="shared" si="5"/>
        <v>6</v>
      </c>
      <c r="AB124" s="32" t="str">
        <f>IF(C124=0,"",INDEX(Gruppe_Raum!$A$1:$B$16,MATCH(C124,Gruppe_Raum!$A$1:$A$16,),2))</f>
        <v>4a, Herr Ernting</v>
      </c>
    </row>
    <row r="125" spans="1:28" ht="15.75" hidden="1" x14ac:dyDescent="0.25">
      <c r="A125" s="17" t="s">
        <v>55</v>
      </c>
      <c r="B125" s="17" t="str">
        <f>Auslosung!B124</f>
        <v>Weber</v>
      </c>
      <c r="C125" s="22">
        <f>Auslosung!E124</f>
        <v>10</v>
      </c>
      <c r="D125" s="31">
        <v>1</v>
      </c>
      <c r="E125" s="31">
        <v>1</v>
      </c>
      <c r="F125" s="31"/>
      <c r="G125" s="31">
        <v>1</v>
      </c>
      <c r="H125" s="31">
        <v>1</v>
      </c>
      <c r="I125" s="31"/>
      <c r="J125" s="31">
        <v>1</v>
      </c>
      <c r="K125" s="31">
        <v>1</v>
      </c>
      <c r="L125" s="31"/>
      <c r="M125" s="31">
        <v>1</v>
      </c>
      <c r="N125" s="31"/>
      <c r="O125" s="31">
        <v>1</v>
      </c>
      <c r="P125" s="31">
        <v>1</v>
      </c>
      <c r="Q125" s="31">
        <v>1</v>
      </c>
      <c r="R125" s="31"/>
      <c r="S125" s="31">
        <v>1</v>
      </c>
      <c r="T125" s="31">
        <v>1</v>
      </c>
      <c r="U125" s="31"/>
      <c r="V125" s="31">
        <v>1</v>
      </c>
      <c r="W125" s="31">
        <v>1</v>
      </c>
      <c r="X125" s="31">
        <v>1</v>
      </c>
      <c r="Y125" s="31">
        <v>1</v>
      </c>
      <c r="Z125" s="31">
        <v>1</v>
      </c>
      <c r="AA125" s="17">
        <f t="shared" si="5"/>
        <v>17</v>
      </c>
      <c r="AB125" s="32" t="str">
        <f>IF(C125=0,"",INDEX(Gruppe_Raum!$A$1:$B$16,MATCH(C125,Gruppe_Raum!$A$1:$A$16,),2))</f>
        <v>3a, Frau Brachet</v>
      </c>
    </row>
    <row r="126" spans="1:28" ht="15.75" hidden="1" x14ac:dyDescent="0.25">
      <c r="A126" s="17" t="s">
        <v>55</v>
      </c>
      <c r="B126" s="17" t="str">
        <f>Auslosung!B125</f>
        <v>Müller</v>
      </c>
      <c r="C126" s="22">
        <f>Auslosung!E125</f>
        <v>4</v>
      </c>
      <c r="D126" s="31">
        <v>1</v>
      </c>
      <c r="E126" s="31">
        <v>1</v>
      </c>
      <c r="F126" s="31">
        <v>1</v>
      </c>
      <c r="G126" s="31"/>
      <c r="H126" s="31">
        <v>1</v>
      </c>
      <c r="I126" s="31">
        <v>1</v>
      </c>
      <c r="J126" s="31"/>
      <c r="K126" s="31">
        <v>1</v>
      </c>
      <c r="L126" s="31">
        <v>1</v>
      </c>
      <c r="M126" s="31">
        <v>1</v>
      </c>
      <c r="N126" s="31"/>
      <c r="O126" s="31">
        <v>1</v>
      </c>
      <c r="P126" s="31">
        <v>1</v>
      </c>
      <c r="Q126" s="31">
        <v>1</v>
      </c>
      <c r="R126" s="31"/>
      <c r="S126" s="31">
        <v>1</v>
      </c>
      <c r="T126" s="31">
        <v>1</v>
      </c>
      <c r="U126" s="31">
        <v>1</v>
      </c>
      <c r="V126" s="31">
        <v>1</v>
      </c>
      <c r="W126" s="31">
        <v>1</v>
      </c>
      <c r="X126" s="31"/>
      <c r="Y126" s="31"/>
      <c r="Z126" s="31">
        <v>1</v>
      </c>
      <c r="AA126" s="17">
        <f t="shared" si="5"/>
        <v>17</v>
      </c>
      <c r="AB126" s="32" t="str">
        <f>IF(C126=0,"",INDEX(Gruppe_Raum!$A$1:$B$16,MATCH(C126,Gruppe_Raum!$A$1:$A$16,),2))</f>
        <v>1b, Frau Lenzing</v>
      </c>
    </row>
    <row r="127" spans="1:28" ht="15.75" hidden="1" x14ac:dyDescent="0.25">
      <c r="A127" s="17" t="s">
        <v>55</v>
      </c>
      <c r="B127" s="17" t="str">
        <f>Auslosung!B126</f>
        <v>Hartung</v>
      </c>
      <c r="C127" s="22">
        <f>Auslosung!E126</f>
        <v>16</v>
      </c>
      <c r="D127" s="31">
        <v>1</v>
      </c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>
        <v>1</v>
      </c>
      <c r="R127" s="31"/>
      <c r="S127" s="31"/>
      <c r="T127" s="31">
        <v>1</v>
      </c>
      <c r="U127" s="31"/>
      <c r="V127" s="31">
        <v>1</v>
      </c>
      <c r="W127" s="31">
        <v>1</v>
      </c>
      <c r="X127" s="31"/>
      <c r="Y127" s="31"/>
      <c r="Z127" s="31">
        <v>1</v>
      </c>
      <c r="AA127" s="17">
        <f t="shared" si="5"/>
        <v>6</v>
      </c>
      <c r="AB127" s="32" t="str">
        <f>IF(C127=0,"",INDEX(Gruppe_Raum!$A$1:$B$16,MATCH(C127,Gruppe_Raum!$A$1:$A$16,),2))</f>
        <v>4b, Frau Scheiding</v>
      </c>
    </row>
    <row r="128" spans="1:28" ht="15.75" hidden="1" x14ac:dyDescent="0.25">
      <c r="A128" s="17" t="s">
        <v>55</v>
      </c>
      <c r="B128" s="17" t="str">
        <f>Auslosung!B127</f>
        <v>Reichmann</v>
      </c>
      <c r="C128" s="22">
        <f>Auslosung!E127</f>
        <v>5</v>
      </c>
      <c r="D128" s="31">
        <v>1</v>
      </c>
      <c r="E128" s="31"/>
      <c r="F128" s="31">
        <v>1</v>
      </c>
      <c r="G128" s="31">
        <v>1</v>
      </c>
      <c r="H128" s="31">
        <v>1</v>
      </c>
      <c r="I128" s="31"/>
      <c r="J128" s="31">
        <v>1</v>
      </c>
      <c r="K128" s="31">
        <v>1</v>
      </c>
      <c r="L128" s="31"/>
      <c r="M128" s="31">
        <v>1</v>
      </c>
      <c r="N128" s="31"/>
      <c r="O128" s="31">
        <v>1</v>
      </c>
      <c r="P128" s="31">
        <v>1</v>
      </c>
      <c r="Q128" s="31">
        <v>1</v>
      </c>
      <c r="R128" s="31"/>
      <c r="S128" s="31">
        <v>1</v>
      </c>
      <c r="T128" s="31">
        <v>1</v>
      </c>
      <c r="U128" s="31">
        <v>1</v>
      </c>
      <c r="V128" s="31">
        <v>1</v>
      </c>
      <c r="W128" s="31">
        <v>1</v>
      </c>
      <c r="X128" s="31">
        <v>1</v>
      </c>
      <c r="Y128" s="31"/>
      <c r="Z128" s="31">
        <v>1</v>
      </c>
      <c r="AA128" s="17">
        <f t="shared" si="5"/>
        <v>17</v>
      </c>
      <c r="AB128" s="32" t="str">
        <f>IF(C128=0,"",INDEX(Gruppe_Raum!$A$1:$B$16,MATCH(C128,Gruppe_Raum!$A$1:$A$16,),2))</f>
        <v>2a, Frau Oftermond</v>
      </c>
    </row>
    <row r="129" spans="1:28" ht="15.75" hidden="1" x14ac:dyDescent="0.25">
      <c r="A129" s="17" t="s">
        <v>55</v>
      </c>
      <c r="B129" s="17" t="str">
        <f>Auslosung!B128</f>
        <v>Desczyk</v>
      </c>
      <c r="C129" s="22">
        <f>Auslosung!E128</f>
        <v>2</v>
      </c>
      <c r="D129" s="31">
        <v>1</v>
      </c>
      <c r="E129" s="31"/>
      <c r="F129" s="31">
        <v>1</v>
      </c>
      <c r="G129" s="31"/>
      <c r="H129" s="31">
        <v>1</v>
      </c>
      <c r="I129" s="31">
        <v>1</v>
      </c>
      <c r="J129" s="31">
        <v>1</v>
      </c>
      <c r="K129" s="31">
        <v>1</v>
      </c>
      <c r="L129" s="31">
        <v>1</v>
      </c>
      <c r="M129" s="31"/>
      <c r="N129" s="31"/>
      <c r="O129" s="31">
        <v>1</v>
      </c>
      <c r="P129" s="31">
        <v>1</v>
      </c>
      <c r="Q129" s="31">
        <v>1</v>
      </c>
      <c r="R129" s="31"/>
      <c r="S129" s="31"/>
      <c r="T129" s="31">
        <v>1</v>
      </c>
      <c r="U129" s="31">
        <v>1</v>
      </c>
      <c r="V129" s="31">
        <v>1</v>
      </c>
      <c r="W129" s="31">
        <v>1</v>
      </c>
      <c r="X129" s="31">
        <v>1</v>
      </c>
      <c r="Y129" s="31"/>
      <c r="Z129" s="31">
        <v>1</v>
      </c>
      <c r="AA129" s="17">
        <f t="shared" si="5"/>
        <v>16</v>
      </c>
      <c r="AB129" s="32" t="str">
        <f>IF(C129=0,"",INDEX(Gruppe_Raum!$A$1:$B$16,MATCH(C129,Gruppe_Raum!$A$1:$A$16,),2))</f>
        <v>1a, Frau Hornung</v>
      </c>
    </row>
    <row r="130" spans="1:28" ht="15.75" hidden="1" x14ac:dyDescent="0.25">
      <c r="A130" s="17" t="s">
        <v>55</v>
      </c>
      <c r="B130" s="17" t="str">
        <f>Auslosung!B129</f>
        <v>Meyer</v>
      </c>
      <c r="C130" s="22">
        <f>Auslosung!E129</f>
        <v>11</v>
      </c>
      <c r="D130" s="31">
        <v>1</v>
      </c>
      <c r="E130" s="31"/>
      <c r="F130" s="31">
        <v>1</v>
      </c>
      <c r="G130" s="31"/>
      <c r="H130" s="31"/>
      <c r="I130" s="31">
        <v>1</v>
      </c>
      <c r="J130" s="31"/>
      <c r="K130" s="31">
        <v>1</v>
      </c>
      <c r="L130" s="31">
        <v>1</v>
      </c>
      <c r="M130" s="31"/>
      <c r="N130" s="31"/>
      <c r="O130" s="31">
        <v>1</v>
      </c>
      <c r="P130" s="31">
        <v>1</v>
      </c>
      <c r="Q130" s="31">
        <v>1</v>
      </c>
      <c r="R130" s="31"/>
      <c r="S130" s="31">
        <v>1</v>
      </c>
      <c r="T130" s="31">
        <v>1</v>
      </c>
      <c r="U130" s="31">
        <v>1</v>
      </c>
      <c r="V130" s="31">
        <v>1</v>
      </c>
      <c r="W130" s="31">
        <v>1</v>
      </c>
      <c r="X130" s="31">
        <v>1</v>
      </c>
      <c r="Y130" s="31"/>
      <c r="Z130" s="31">
        <v>1</v>
      </c>
      <c r="AA130" s="17">
        <f t="shared" si="5"/>
        <v>15</v>
      </c>
      <c r="AB130" s="32" t="str">
        <f>IF(C130=0,"",INDEX(Gruppe_Raum!$A$1:$B$16,MATCH(C130,Gruppe_Raum!$A$1:$A$16,),2))</f>
        <v>3b, Frau Heuert</v>
      </c>
    </row>
    <row r="131" spans="1:28" ht="15.75" hidden="1" x14ac:dyDescent="0.25">
      <c r="A131" s="17" t="s">
        <v>55</v>
      </c>
      <c r="B131" s="17" t="str">
        <f>Auslosung!B130</f>
        <v xml:space="preserve">Kuhner </v>
      </c>
      <c r="C131" s="22">
        <f>Auslosung!E130</f>
        <v>7</v>
      </c>
      <c r="D131" s="31">
        <v>1</v>
      </c>
      <c r="E131" s="31"/>
      <c r="F131" s="31"/>
      <c r="G131" s="31"/>
      <c r="H131" s="31">
        <v>1</v>
      </c>
      <c r="I131" s="31">
        <v>1</v>
      </c>
      <c r="J131" s="31"/>
      <c r="K131" s="31"/>
      <c r="L131" s="31">
        <v>1</v>
      </c>
      <c r="M131" s="31"/>
      <c r="N131" s="31"/>
      <c r="O131" s="31">
        <v>1</v>
      </c>
      <c r="P131" s="31"/>
      <c r="Q131" s="31">
        <v>1</v>
      </c>
      <c r="R131" s="31"/>
      <c r="S131" s="31">
        <v>1</v>
      </c>
      <c r="T131" s="31">
        <v>1</v>
      </c>
      <c r="U131" s="31"/>
      <c r="V131" s="31">
        <v>1</v>
      </c>
      <c r="W131" s="31">
        <v>1</v>
      </c>
      <c r="X131" s="31">
        <v>1</v>
      </c>
      <c r="Y131" s="31"/>
      <c r="Z131" s="31">
        <v>1</v>
      </c>
      <c r="AA131" s="17">
        <f t="shared" si="5"/>
        <v>12</v>
      </c>
      <c r="AB131" s="32" t="str">
        <f>IF(C131=0,"",INDEX(Gruppe_Raum!$A$1:$B$16,MATCH(C131,Gruppe_Raum!$A$1:$A$16,),2))</f>
        <v>2b, Frau Wonnemond</v>
      </c>
    </row>
    <row r="132" spans="1:28" ht="15.75" hidden="1" x14ac:dyDescent="0.25">
      <c r="A132" s="17" t="s">
        <v>55</v>
      </c>
      <c r="B132" s="17" t="str">
        <f>Auslosung!B131</f>
        <v>Luban</v>
      </c>
      <c r="C132" s="22">
        <f>Auslosung!E131</f>
        <v>10</v>
      </c>
      <c r="D132" s="31">
        <v>1</v>
      </c>
      <c r="E132" s="31"/>
      <c r="F132" s="31">
        <v>1</v>
      </c>
      <c r="G132" s="31"/>
      <c r="H132" s="31">
        <v>1</v>
      </c>
      <c r="I132" s="31"/>
      <c r="J132" s="31"/>
      <c r="K132" s="31">
        <v>1</v>
      </c>
      <c r="L132" s="31"/>
      <c r="M132" s="31">
        <v>1</v>
      </c>
      <c r="N132" s="31"/>
      <c r="O132" s="31">
        <v>1</v>
      </c>
      <c r="P132" s="31"/>
      <c r="Q132" s="31">
        <v>1</v>
      </c>
      <c r="R132" s="31"/>
      <c r="S132" s="31">
        <v>1</v>
      </c>
      <c r="T132" s="31">
        <v>1</v>
      </c>
      <c r="U132" s="31">
        <v>1</v>
      </c>
      <c r="V132" s="31">
        <v>1</v>
      </c>
      <c r="W132" s="31">
        <v>1</v>
      </c>
      <c r="X132" s="31"/>
      <c r="Y132" s="31"/>
      <c r="Z132" s="31">
        <v>1</v>
      </c>
      <c r="AA132" s="17">
        <f t="shared" si="5"/>
        <v>13</v>
      </c>
      <c r="AB132" s="32" t="str">
        <f>IF(C132=0,"",INDEX(Gruppe_Raum!$A$1:$B$16,MATCH(C132,Gruppe_Raum!$A$1:$A$16,),2))</f>
        <v>3a, Frau Brachet</v>
      </c>
    </row>
    <row r="133" spans="1:28" ht="15.75" hidden="1" x14ac:dyDescent="0.25">
      <c r="A133" s="17" t="s">
        <v>55</v>
      </c>
      <c r="B133" s="17" t="str">
        <f>Auslosung!B132</f>
        <v>Redmann</v>
      </c>
      <c r="C133" s="22">
        <f>Auslosung!E132</f>
        <v>13</v>
      </c>
      <c r="D133" s="31">
        <v>1</v>
      </c>
      <c r="E133" s="31"/>
      <c r="F133" s="31"/>
      <c r="G133" s="31">
        <v>1</v>
      </c>
      <c r="H133" s="31">
        <v>1</v>
      </c>
      <c r="I133" s="31">
        <v>1</v>
      </c>
      <c r="J133" s="31"/>
      <c r="K133" s="31">
        <v>1</v>
      </c>
      <c r="L133" s="31">
        <v>1</v>
      </c>
      <c r="M133" s="31">
        <v>1</v>
      </c>
      <c r="N133" s="31"/>
      <c r="O133" s="31">
        <v>1</v>
      </c>
      <c r="P133" s="31">
        <v>1</v>
      </c>
      <c r="Q133" s="31">
        <v>1</v>
      </c>
      <c r="R133" s="31">
        <v>1</v>
      </c>
      <c r="S133" s="31">
        <v>1</v>
      </c>
      <c r="T133" s="31">
        <v>1</v>
      </c>
      <c r="U133" s="31"/>
      <c r="V133" s="31">
        <v>1</v>
      </c>
      <c r="W133" s="31">
        <v>1</v>
      </c>
      <c r="X133" s="31">
        <v>1</v>
      </c>
      <c r="Y133" s="31">
        <v>1</v>
      </c>
      <c r="Z133" s="31">
        <v>1</v>
      </c>
      <c r="AA133" s="17">
        <f t="shared" si="5"/>
        <v>18</v>
      </c>
      <c r="AB133" s="32" t="str">
        <f>IF(C133=0,"",INDEX(Gruppe_Raum!$A$1:$B$16,MATCH(C133,Gruppe_Raum!$A$1:$A$16,),2))</f>
        <v>4a, Herr Ernting</v>
      </c>
    </row>
    <row r="134" spans="1:28" ht="15.75" hidden="1" x14ac:dyDescent="0.25">
      <c r="A134" s="17" t="s">
        <v>55</v>
      </c>
      <c r="B134" s="17" t="str">
        <f>Auslosung!B133</f>
        <v>Scheunemann</v>
      </c>
      <c r="C134" s="22">
        <f>Auslosung!E133</f>
        <v>12</v>
      </c>
      <c r="D134" s="31">
        <v>1</v>
      </c>
      <c r="E134" s="31">
        <v>1</v>
      </c>
      <c r="F134" s="31"/>
      <c r="G134" s="31">
        <v>1</v>
      </c>
      <c r="H134" s="31">
        <v>1</v>
      </c>
      <c r="I134" s="31">
        <v>1</v>
      </c>
      <c r="J134" s="31"/>
      <c r="K134" s="31">
        <v>1</v>
      </c>
      <c r="L134" s="31">
        <v>1</v>
      </c>
      <c r="M134" s="31">
        <v>1</v>
      </c>
      <c r="N134" s="31">
        <v>1</v>
      </c>
      <c r="O134" s="31">
        <v>1</v>
      </c>
      <c r="P134" s="31">
        <v>1</v>
      </c>
      <c r="Q134" s="31">
        <v>1</v>
      </c>
      <c r="R134" s="31"/>
      <c r="S134" s="31">
        <v>1</v>
      </c>
      <c r="T134" s="31">
        <v>1</v>
      </c>
      <c r="U134" s="31">
        <v>1</v>
      </c>
      <c r="V134" s="31">
        <v>1</v>
      </c>
      <c r="W134" s="31">
        <v>1</v>
      </c>
      <c r="X134" s="31">
        <v>1</v>
      </c>
      <c r="Y134" s="31"/>
      <c r="Z134" s="31">
        <v>1</v>
      </c>
      <c r="AA134" s="17">
        <f t="shared" si="5"/>
        <v>19</v>
      </c>
      <c r="AB134" s="32" t="str">
        <f>IF(C134=0,"",INDEX(Gruppe_Raum!$A$1:$B$16,MATCH(C134,Gruppe_Raum!$A$1:$A$16,),2))</f>
        <v>3b, Frau Heuert</v>
      </c>
    </row>
    <row r="135" spans="1:28" ht="15.75" x14ac:dyDescent="0.25">
      <c r="A135" s="17" t="s">
        <v>55</v>
      </c>
      <c r="B135" s="17" t="str">
        <f>Auslosung!B134</f>
        <v>Hoffemann</v>
      </c>
      <c r="C135" s="22">
        <f>Auslosung!E134</f>
        <v>1</v>
      </c>
      <c r="D135" s="31">
        <v>1</v>
      </c>
      <c r="E135" s="31"/>
      <c r="F135" s="31">
        <v>1</v>
      </c>
      <c r="G135" s="31"/>
      <c r="H135" s="31">
        <v>1</v>
      </c>
      <c r="I135" s="31"/>
      <c r="J135" s="31"/>
      <c r="K135" s="31"/>
      <c r="L135" s="31">
        <v>1</v>
      </c>
      <c r="M135" s="31">
        <v>1</v>
      </c>
      <c r="N135" s="31">
        <v>1</v>
      </c>
      <c r="O135" s="31"/>
      <c r="P135" s="31"/>
      <c r="Q135" s="31">
        <v>1</v>
      </c>
      <c r="R135" s="31">
        <v>1</v>
      </c>
      <c r="S135" s="31">
        <v>1</v>
      </c>
      <c r="T135" s="31">
        <v>1</v>
      </c>
      <c r="U135" s="31">
        <v>1</v>
      </c>
      <c r="V135" s="31">
        <v>1</v>
      </c>
      <c r="W135" s="31">
        <v>1</v>
      </c>
      <c r="X135" s="31">
        <v>1</v>
      </c>
      <c r="Y135" s="31">
        <v>1</v>
      </c>
      <c r="Z135" s="31">
        <v>1</v>
      </c>
      <c r="AA135" s="17">
        <f t="shared" ref="AA135:AA152" si="6">SUM(D135:Z135)</f>
        <v>16</v>
      </c>
      <c r="AB135" s="32" t="str">
        <f>IF(C135=0,"",INDEX(Gruppe_Raum!$A$1:$B$16,MATCH(C135,Gruppe_Raum!$A$1:$A$16,),2))</f>
        <v>1a, Frau Hornung</v>
      </c>
    </row>
    <row r="136" spans="1:28" ht="15.75" hidden="1" x14ac:dyDescent="0.25">
      <c r="A136" s="17" t="s">
        <v>56</v>
      </c>
      <c r="B136" s="17" t="str">
        <f>Auslosung!B135</f>
        <v>Hahnemann</v>
      </c>
      <c r="C136" s="22">
        <f>Auslosung!E135</f>
        <v>4</v>
      </c>
      <c r="D136" s="31">
        <v>1</v>
      </c>
      <c r="E136" s="31">
        <v>1</v>
      </c>
      <c r="F136" s="31"/>
      <c r="G136" s="31">
        <v>1</v>
      </c>
      <c r="H136" s="31"/>
      <c r="I136" s="31">
        <v>1</v>
      </c>
      <c r="J136" s="31">
        <v>1</v>
      </c>
      <c r="K136" s="31">
        <v>1</v>
      </c>
      <c r="L136" s="31">
        <v>1</v>
      </c>
      <c r="M136" s="31">
        <v>1</v>
      </c>
      <c r="N136" s="31"/>
      <c r="O136" s="31">
        <v>1</v>
      </c>
      <c r="P136" s="31"/>
      <c r="Q136" s="31">
        <v>1</v>
      </c>
      <c r="R136" s="31"/>
      <c r="S136" s="31"/>
      <c r="T136" s="31">
        <v>1</v>
      </c>
      <c r="U136" s="31"/>
      <c r="V136" s="31">
        <v>1</v>
      </c>
      <c r="W136" s="31">
        <v>1</v>
      </c>
      <c r="X136" s="31"/>
      <c r="Y136" s="31"/>
      <c r="Z136" s="31">
        <v>1</v>
      </c>
      <c r="AA136" s="17">
        <f t="shared" si="6"/>
        <v>14</v>
      </c>
      <c r="AB136" s="32" t="str">
        <f>IF(C136=0,"",INDEX(Gruppe_Raum!$A$1:$B$16,MATCH(C136,Gruppe_Raum!$A$1:$A$16,),2))</f>
        <v>1b, Frau Lenzing</v>
      </c>
    </row>
    <row r="137" spans="1:28" ht="15.75" hidden="1" x14ac:dyDescent="0.25">
      <c r="A137" s="17" t="s">
        <v>56</v>
      </c>
      <c r="B137" s="17" t="str">
        <f>Auslosung!B136</f>
        <v>Busch</v>
      </c>
      <c r="C137" s="22">
        <f>Auslosung!E136</f>
        <v>7</v>
      </c>
      <c r="D137" s="31">
        <v>1</v>
      </c>
      <c r="E137" s="31"/>
      <c r="F137" s="31">
        <v>1</v>
      </c>
      <c r="G137" s="31"/>
      <c r="H137" s="31"/>
      <c r="I137" s="31">
        <v>1</v>
      </c>
      <c r="J137" s="31">
        <v>1</v>
      </c>
      <c r="K137" s="31"/>
      <c r="L137" s="31"/>
      <c r="M137" s="31">
        <v>1</v>
      </c>
      <c r="N137" s="31"/>
      <c r="O137" s="31"/>
      <c r="P137" s="31"/>
      <c r="Q137" s="31">
        <v>1</v>
      </c>
      <c r="R137" s="31">
        <v>1</v>
      </c>
      <c r="S137" s="31">
        <v>1</v>
      </c>
      <c r="T137" s="31">
        <v>1</v>
      </c>
      <c r="U137" s="31"/>
      <c r="V137" s="31">
        <v>1</v>
      </c>
      <c r="W137" s="31">
        <v>1</v>
      </c>
      <c r="X137" s="31">
        <v>1</v>
      </c>
      <c r="Y137" s="31"/>
      <c r="Z137" s="31">
        <v>1</v>
      </c>
      <c r="AA137" s="17">
        <f t="shared" si="6"/>
        <v>13</v>
      </c>
      <c r="AB137" s="32" t="str">
        <f>IF(C137=0,"",INDEX(Gruppe_Raum!$A$1:$B$16,MATCH(C137,Gruppe_Raum!$A$1:$A$16,),2))</f>
        <v>2b, Frau Wonnemond</v>
      </c>
    </row>
    <row r="138" spans="1:28" ht="15.75" hidden="1" x14ac:dyDescent="0.25">
      <c r="A138" s="17" t="s">
        <v>56</v>
      </c>
      <c r="B138" s="17" t="str">
        <f>Auslosung!B137</f>
        <v>Budig-Godolt</v>
      </c>
      <c r="C138" s="22">
        <f>Auslosung!E137</f>
        <v>13</v>
      </c>
      <c r="D138" s="31">
        <v>1</v>
      </c>
      <c r="E138" s="31">
        <v>1</v>
      </c>
      <c r="F138" s="31"/>
      <c r="G138" s="31"/>
      <c r="H138" s="31"/>
      <c r="I138" s="31"/>
      <c r="J138" s="31"/>
      <c r="K138" s="31"/>
      <c r="L138" s="31"/>
      <c r="M138" s="31"/>
      <c r="N138" s="31">
        <v>1</v>
      </c>
      <c r="O138" s="31"/>
      <c r="P138" s="31"/>
      <c r="Q138" s="31">
        <v>1</v>
      </c>
      <c r="R138" s="31">
        <v>1</v>
      </c>
      <c r="S138" s="31"/>
      <c r="T138" s="31">
        <v>1</v>
      </c>
      <c r="U138" s="31"/>
      <c r="V138" s="31">
        <v>1</v>
      </c>
      <c r="W138" s="31">
        <v>1</v>
      </c>
      <c r="X138" s="31">
        <v>1</v>
      </c>
      <c r="Y138" s="31">
        <v>1</v>
      </c>
      <c r="Z138" s="31">
        <v>1</v>
      </c>
      <c r="AA138" s="17">
        <f t="shared" si="6"/>
        <v>11</v>
      </c>
      <c r="AB138" s="32" t="str">
        <f>IF(C138=0,"",INDEX(Gruppe_Raum!$A$1:$B$16,MATCH(C138,Gruppe_Raum!$A$1:$A$16,),2))</f>
        <v>4a, Herr Ernting</v>
      </c>
    </row>
    <row r="139" spans="1:28" ht="15.75" hidden="1" x14ac:dyDescent="0.25">
      <c r="A139" s="17" t="s">
        <v>56</v>
      </c>
      <c r="B139" s="17" t="str">
        <f>Auslosung!B138</f>
        <v>Hahn</v>
      </c>
      <c r="C139" s="22">
        <f>Auslosung!E138</f>
        <v>15</v>
      </c>
      <c r="D139" s="31">
        <v>1</v>
      </c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>
        <v>1</v>
      </c>
      <c r="R139" s="31"/>
      <c r="S139" s="31"/>
      <c r="T139" s="31">
        <v>1</v>
      </c>
      <c r="U139" s="31"/>
      <c r="V139" s="31">
        <v>1</v>
      </c>
      <c r="W139" s="31">
        <v>1</v>
      </c>
      <c r="X139" s="31"/>
      <c r="Y139" s="31"/>
      <c r="Z139" s="31">
        <v>1</v>
      </c>
      <c r="AA139" s="17">
        <f t="shared" si="6"/>
        <v>6</v>
      </c>
      <c r="AB139" s="32" t="str">
        <f>IF(C139=0,"",INDEX(Gruppe_Raum!$A$1:$B$16,MATCH(C139,Gruppe_Raum!$A$1:$A$16,),2))</f>
        <v>4b, Frau Scheiding</v>
      </c>
    </row>
    <row r="140" spans="1:28" ht="15.75" hidden="1" x14ac:dyDescent="0.25">
      <c r="A140" s="17" t="s">
        <v>56</v>
      </c>
      <c r="B140" s="17" t="str">
        <f>Auslosung!B139</f>
        <v>Unbenannt</v>
      </c>
      <c r="C140" s="22">
        <f>Auslosung!E139</f>
        <v>6</v>
      </c>
      <c r="D140" s="31">
        <v>1</v>
      </c>
      <c r="E140" s="31"/>
      <c r="F140" s="31"/>
      <c r="G140" s="31">
        <v>1</v>
      </c>
      <c r="H140" s="31">
        <v>1</v>
      </c>
      <c r="I140" s="31">
        <v>1</v>
      </c>
      <c r="J140" s="31">
        <v>1</v>
      </c>
      <c r="K140" s="31">
        <v>1</v>
      </c>
      <c r="L140" s="31">
        <v>1</v>
      </c>
      <c r="M140" s="31">
        <v>1</v>
      </c>
      <c r="N140" s="31"/>
      <c r="O140" s="31">
        <v>1</v>
      </c>
      <c r="P140" s="31"/>
      <c r="Q140" s="31">
        <v>1</v>
      </c>
      <c r="R140" s="31">
        <v>1</v>
      </c>
      <c r="S140" s="31">
        <v>1</v>
      </c>
      <c r="T140" s="31">
        <v>1</v>
      </c>
      <c r="U140" s="31"/>
      <c r="V140" s="31">
        <v>1</v>
      </c>
      <c r="W140" s="31">
        <v>1</v>
      </c>
      <c r="X140" s="31">
        <v>1</v>
      </c>
      <c r="Y140" s="31"/>
      <c r="Z140" s="31">
        <v>1</v>
      </c>
      <c r="AA140" s="17">
        <f t="shared" si="6"/>
        <v>17</v>
      </c>
      <c r="AB140" s="32" t="str">
        <f>IF(C140=0,"",INDEX(Gruppe_Raum!$A$1:$B$16,MATCH(C140,Gruppe_Raum!$A$1:$A$16,),2))</f>
        <v>2a, Frau Oftermond</v>
      </c>
    </row>
    <row r="141" spans="1:28" ht="15.75" hidden="1" x14ac:dyDescent="0.25">
      <c r="A141" s="17" t="s">
        <v>56</v>
      </c>
      <c r="B141" s="17" t="str">
        <f>Auslosung!B140</f>
        <v>Fregin</v>
      </c>
      <c r="C141" s="22">
        <f>Auslosung!E140</f>
        <v>2</v>
      </c>
      <c r="D141" s="31">
        <v>1</v>
      </c>
      <c r="E141" s="31">
        <v>1</v>
      </c>
      <c r="F141" s="31"/>
      <c r="G141" s="31">
        <v>1</v>
      </c>
      <c r="H141" s="31">
        <v>1</v>
      </c>
      <c r="I141" s="31"/>
      <c r="J141" s="31"/>
      <c r="K141" s="31">
        <v>1</v>
      </c>
      <c r="L141" s="31">
        <v>1</v>
      </c>
      <c r="M141" s="31">
        <v>1</v>
      </c>
      <c r="N141" s="31">
        <v>1</v>
      </c>
      <c r="O141" s="31">
        <v>1</v>
      </c>
      <c r="P141" s="31"/>
      <c r="Q141" s="31">
        <v>1</v>
      </c>
      <c r="R141" s="31">
        <v>1</v>
      </c>
      <c r="S141" s="31"/>
      <c r="T141" s="31">
        <v>1</v>
      </c>
      <c r="U141" s="31"/>
      <c r="V141" s="31">
        <v>1</v>
      </c>
      <c r="W141" s="31">
        <v>1</v>
      </c>
      <c r="X141" s="31">
        <v>1</v>
      </c>
      <c r="Y141" s="31"/>
      <c r="Z141" s="31">
        <v>1</v>
      </c>
      <c r="AA141" s="17">
        <f t="shared" si="6"/>
        <v>16</v>
      </c>
      <c r="AB141" s="32" t="str">
        <f>IF(C141=0,"",INDEX(Gruppe_Raum!$A$1:$B$16,MATCH(C141,Gruppe_Raum!$A$1:$A$16,),2))</f>
        <v>1a, Frau Hornung</v>
      </c>
    </row>
    <row r="142" spans="1:28" ht="15.75" x14ac:dyDescent="0.25">
      <c r="A142" s="17" t="s">
        <v>56</v>
      </c>
      <c r="B142" s="17" t="str">
        <f>Auslosung!B141</f>
        <v>Dümchen</v>
      </c>
      <c r="C142" s="22">
        <f>Auslosung!E141</f>
        <v>1</v>
      </c>
      <c r="D142" s="31">
        <v>1</v>
      </c>
      <c r="E142" s="31"/>
      <c r="F142" s="31"/>
      <c r="G142" s="31">
        <v>1</v>
      </c>
      <c r="H142" s="31">
        <v>1</v>
      </c>
      <c r="I142" s="31">
        <v>1</v>
      </c>
      <c r="J142" s="31">
        <v>1</v>
      </c>
      <c r="K142" s="31">
        <v>1</v>
      </c>
      <c r="L142" s="31">
        <v>1</v>
      </c>
      <c r="M142" s="31">
        <v>1</v>
      </c>
      <c r="N142" s="31"/>
      <c r="O142" s="31"/>
      <c r="P142" s="31"/>
      <c r="Q142" s="31">
        <v>1</v>
      </c>
      <c r="R142" s="31">
        <v>1</v>
      </c>
      <c r="S142" s="31">
        <v>1</v>
      </c>
      <c r="T142" s="31">
        <v>1</v>
      </c>
      <c r="U142" s="31">
        <v>1</v>
      </c>
      <c r="V142" s="31">
        <v>1</v>
      </c>
      <c r="W142" s="31">
        <v>1</v>
      </c>
      <c r="X142" s="31">
        <v>1</v>
      </c>
      <c r="Y142" s="31"/>
      <c r="Z142" s="31">
        <v>1</v>
      </c>
      <c r="AA142" s="17">
        <f t="shared" si="6"/>
        <v>17</v>
      </c>
      <c r="AB142" s="32" t="str">
        <f>IF(C142=0,"",INDEX(Gruppe_Raum!$A$1:$B$16,MATCH(C142,Gruppe_Raum!$A$1:$A$16,),2))</f>
        <v>1a, Frau Hornung</v>
      </c>
    </row>
    <row r="143" spans="1:28" ht="15.75" hidden="1" x14ac:dyDescent="0.25">
      <c r="A143" s="17" t="s">
        <v>56</v>
      </c>
      <c r="B143" s="17" t="str">
        <f>Auslosung!B142</f>
        <v>Buchmann-Rehmer</v>
      </c>
      <c r="C143" s="22">
        <f>Auslosung!E142</f>
        <v>10</v>
      </c>
      <c r="D143" s="31">
        <v>1</v>
      </c>
      <c r="E143" s="31"/>
      <c r="F143" s="31">
        <v>1</v>
      </c>
      <c r="G143" s="31"/>
      <c r="H143" s="31"/>
      <c r="I143" s="31">
        <v>1</v>
      </c>
      <c r="J143" s="31"/>
      <c r="K143" s="31">
        <v>1</v>
      </c>
      <c r="L143" s="31">
        <v>1</v>
      </c>
      <c r="M143" s="31"/>
      <c r="N143" s="31"/>
      <c r="O143" s="31"/>
      <c r="P143" s="31">
        <v>1</v>
      </c>
      <c r="Q143" s="31">
        <v>1</v>
      </c>
      <c r="R143" s="31"/>
      <c r="S143" s="31">
        <v>1</v>
      </c>
      <c r="T143" s="31">
        <v>1</v>
      </c>
      <c r="U143" s="31"/>
      <c r="V143" s="31">
        <v>1</v>
      </c>
      <c r="W143" s="31">
        <v>1</v>
      </c>
      <c r="X143" s="31">
        <v>1</v>
      </c>
      <c r="Y143" s="31"/>
      <c r="Z143" s="31">
        <v>1</v>
      </c>
      <c r="AA143" s="17">
        <f t="shared" si="6"/>
        <v>13</v>
      </c>
      <c r="AB143" s="32" t="str">
        <f>IF(C143=0,"",INDEX(Gruppe_Raum!$A$1:$B$16,MATCH(C143,Gruppe_Raum!$A$1:$A$16,),2))</f>
        <v>3a, Frau Brachet</v>
      </c>
    </row>
    <row r="144" spans="1:28" ht="15.75" hidden="1" x14ac:dyDescent="0.25">
      <c r="A144" s="17" t="s">
        <v>56</v>
      </c>
      <c r="B144" s="17" t="str">
        <f>Auslosung!B143</f>
        <v>Brause</v>
      </c>
      <c r="C144" s="22">
        <f>Auslosung!E143</f>
        <v>9</v>
      </c>
      <c r="D144" s="31">
        <v>1</v>
      </c>
      <c r="E144" s="31"/>
      <c r="F144" s="31">
        <v>1</v>
      </c>
      <c r="G144" s="31">
        <v>1</v>
      </c>
      <c r="H144" s="31">
        <v>1</v>
      </c>
      <c r="I144" s="31">
        <v>1</v>
      </c>
      <c r="J144" s="31">
        <v>1</v>
      </c>
      <c r="K144" s="31">
        <v>1</v>
      </c>
      <c r="L144" s="31">
        <v>1</v>
      </c>
      <c r="M144" s="31"/>
      <c r="N144" s="31"/>
      <c r="O144" s="31">
        <v>1</v>
      </c>
      <c r="P144" s="31">
        <v>1</v>
      </c>
      <c r="Q144" s="31">
        <v>1</v>
      </c>
      <c r="R144" s="31"/>
      <c r="S144" s="31">
        <v>1</v>
      </c>
      <c r="T144" s="31">
        <v>1</v>
      </c>
      <c r="U144" s="31">
        <v>1</v>
      </c>
      <c r="V144" s="31">
        <v>1</v>
      </c>
      <c r="W144" s="31">
        <v>1</v>
      </c>
      <c r="X144" s="31">
        <v>1</v>
      </c>
      <c r="Y144" s="31"/>
      <c r="Z144" s="31">
        <v>1</v>
      </c>
      <c r="AA144" s="17">
        <f t="shared" si="6"/>
        <v>18</v>
      </c>
      <c r="AB144" s="32" t="str">
        <f>IF(C144=0,"",INDEX(Gruppe_Raum!$A$1:$B$16,MATCH(C144,Gruppe_Raum!$A$1:$A$16,),2))</f>
        <v>3a, Frau Brachet</v>
      </c>
    </row>
    <row r="145" spans="1:28" ht="15.75" hidden="1" x14ac:dyDescent="0.25">
      <c r="A145" s="17" t="s">
        <v>56</v>
      </c>
      <c r="B145" s="17" t="str">
        <f>Auslosung!B144</f>
        <v>Brandt</v>
      </c>
      <c r="C145" s="22">
        <f>Auslosung!E144</f>
        <v>16</v>
      </c>
      <c r="D145" s="31">
        <v>1</v>
      </c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>
        <v>1</v>
      </c>
      <c r="R145" s="31"/>
      <c r="S145" s="31"/>
      <c r="T145" s="31">
        <v>1</v>
      </c>
      <c r="U145" s="31"/>
      <c r="V145" s="31">
        <v>1</v>
      </c>
      <c r="W145" s="31">
        <v>1</v>
      </c>
      <c r="X145" s="31"/>
      <c r="Y145" s="31"/>
      <c r="Z145" s="31">
        <v>1</v>
      </c>
      <c r="AA145" s="17">
        <f t="shared" si="6"/>
        <v>6</v>
      </c>
      <c r="AB145" s="32" t="str">
        <f>IF(C145=0,"",INDEX(Gruppe_Raum!$A$1:$B$16,MATCH(C145,Gruppe_Raum!$A$1:$A$16,),2))</f>
        <v>4b, Frau Scheiding</v>
      </c>
    </row>
    <row r="146" spans="1:28" ht="15.75" hidden="1" x14ac:dyDescent="0.25">
      <c r="A146" s="17" t="s">
        <v>56</v>
      </c>
      <c r="B146" s="17" t="str">
        <f>Auslosung!B145</f>
        <v>Mair</v>
      </c>
      <c r="C146" s="22">
        <f>Auslosung!E145</f>
        <v>14</v>
      </c>
      <c r="D146" s="31">
        <v>1</v>
      </c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>
        <v>1</v>
      </c>
      <c r="R146" s="31"/>
      <c r="S146" s="31"/>
      <c r="T146" s="31">
        <v>1</v>
      </c>
      <c r="U146" s="31"/>
      <c r="V146" s="31">
        <v>1</v>
      </c>
      <c r="W146" s="31">
        <v>1</v>
      </c>
      <c r="X146" s="31"/>
      <c r="Y146" s="31"/>
      <c r="Z146" s="31">
        <v>1</v>
      </c>
      <c r="AA146" s="17">
        <f t="shared" si="6"/>
        <v>6</v>
      </c>
      <c r="AB146" s="32" t="str">
        <f>IF(C146=0,"",INDEX(Gruppe_Raum!$A$1:$B$16,MATCH(C146,Gruppe_Raum!$A$1:$A$16,),2))</f>
        <v>4a, Herr Ernting</v>
      </c>
    </row>
    <row r="147" spans="1:28" ht="15.75" hidden="1" x14ac:dyDescent="0.25">
      <c r="A147" s="17" t="s">
        <v>56</v>
      </c>
      <c r="B147" s="17" t="str">
        <f>Auslosung!B146</f>
        <v>Hochfeldt</v>
      </c>
      <c r="C147" s="22">
        <f>Auslosung!E146</f>
        <v>11</v>
      </c>
      <c r="D147" s="31">
        <v>1</v>
      </c>
      <c r="E147" s="31"/>
      <c r="F147" s="31">
        <v>1</v>
      </c>
      <c r="G147" s="31"/>
      <c r="H147" s="31">
        <v>1</v>
      </c>
      <c r="I147" s="31">
        <v>1</v>
      </c>
      <c r="J147" s="31">
        <v>1</v>
      </c>
      <c r="K147" s="31">
        <v>1</v>
      </c>
      <c r="L147" s="31">
        <v>1</v>
      </c>
      <c r="M147" s="31"/>
      <c r="N147" s="31"/>
      <c r="O147" s="31"/>
      <c r="P147" s="31">
        <v>1</v>
      </c>
      <c r="Q147" s="31">
        <v>1</v>
      </c>
      <c r="R147" s="31"/>
      <c r="S147" s="31"/>
      <c r="T147" s="31">
        <v>1</v>
      </c>
      <c r="U147" s="31">
        <v>1</v>
      </c>
      <c r="V147" s="31">
        <v>1</v>
      </c>
      <c r="W147" s="31">
        <v>1</v>
      </c>
      <c r="X147" s="31">
        <v>1</v>
      </c>
      <c r="Y147" s="31"/>
      <c r="Z147" s="31">
        <v>1</v>
      </c>
      <c r="AA147" s="17">
        <f t="shared" si="6"/>
        <v>15</v>
      </c>
      <c r="AB147" s="32" t="str">
        <f>IF(C147=0,"",INDEX(Gruppe_Raum!$A$1:$B$16,MATCH(C147,Gruppe_Raum!$A$1:$A$16,),2))</f>
        <v>3b, Frau Heuert</v>
      </c>
    </row>
    <row r="148" spans="1:28" ht="15.75" hidden="1" x14ac:dyDescent="0.25">
      <c r="A148" s="17" t="s">
        <v>56</v>
      </c>
      <c r="B148" s="17" t="str">
        <f>Auslosung!B147</f>
        <v>Sacher</v>
      </c>
      <c r="C148" s="22">
        <f>Auslosung!E147</f>
        <v>8</v>
      </c>
      <c r="D148" s="31">
        <v>1</v>
      </c>
      <c r="E148" s="31"/>
      <c r="F148" s="31"/>
      <c r="G148" s="31"/>
      <c r="H148" s="31">
        <v>1</v>
      </c>
      <c r="I148" s="31"/>
      <c r="J148" s="31">
        <v>1</v>
      </c>
      <c r="K148" s="31">
        <v>1</v>
      </c>
      <c r="L148" s="31"/>
      <c r="M148" s="31"/>
      <c r="N148" s="31">
        <v>1</v>
      </c>
      <c r="O148" s="31"/>
      <c r="P148" s="31"/>
      <c r="Q148" s="31">
        <v>1</v>
      </c>
      <c r="R148" s="31">
        <v>1</v>
      </c>
      <c r="S148" s="31">
        <v>1</v>
      </c>
      <c r="T148" s="31">
        <v>1</v>
      </c>
      <c r="U148" s="31">
        <v>1</v>
      </c>
      <c r="V148" s="31">
        <v>1</v>
      </c>
      <c r="W148" s="31">
        <v>1</v>
      </c>
      <c r="X148" s="31">
        <v>1</v>
      </c>
      <c r="Y148" s="31"/>
      <c r="Z148" s="31">
        <v>1</v>
      </c>
      <c r="AA148" s="17">
        <f t="shared" si="6"/>
        <v>14</v>
      </c>
      <c r="AB148" s="32" t="str">
        <f>IF(C148=0,"",INDEX(Gruppe_Raum!$A$1:$B$16,MATCH(C148,Gruppe_Raum!$A$1:$A$16,),2))</f>
        <v>2b, Frau Wonnemond</v>
      </c>
    </row>
    <row r="149" spans="1:28" ht="15.75" hidden="1" x14ac:dyDescent="0.25">
      <c r="A149" s="17" t="s">
        <v>56</v>
      </c>
      <c r="B149" s="17" t="str">
        <f>Auslosung!B148</f>
        <v>Loschmann</v>
      </c>
      <c r="C149" s="22">
        <f>Auslosung!E148</f>
        <v>3</v>
      </c>
      <c r="D149" s="31">
        <v>1</v>
      </c>
      <c r="E149" s="31"/>
      <c r="F149" s="31">
        <v>1</v>
      </c>
      <c r="G149" s="31">
        <v>1</v>
      </c>
      <c r="H149" s="31"/>
      <c r="I149" s="31">
        <v>1</v>
      </c>
      <c r="J149" s="31">
        <v>1</v>
      </c>
      <c r="K149" s="31">
        <v>1</v>
      </c>
      <c r="L149" s="31">
        <v>1</v>
      </c>
      <c r="M149" s="31">
        <v>1</v>
      </c>
      <c r="N149" s="31"/>
      <c r="O149" s="31"/>
      <c r="P149" s="31">
        <v>1</v>
      </c>
      <c r="Q149" s="31">
        <v>1</v>
      </c>
      <c r="R149" s="31">
        <v>1</v>
      </c>
      <c r="S149" s="31">
        <v>1</v>
      </c>
      <c r="T149" s="31">
        <v>1</v>
      </c>
      <c r="U149" s="31">
        <v>1</v>
      </c>
      <c r="V149" s="31">
        <v>1</v>
      </c>
      <c r="W149" s="31">
        <v>1</v>
      </c>
      <c r="X149" s="31">
        <v>1</v>
      </c>
      <c r="Y149" s="31">
        <v>1</v>
      </c>
      <c r="Z149" s="31">
        <v>1</v>
      </c>
      <c r="AA149" s="17">
        <f t="shared" si="6"/>
        <v>19</v>
      </c>
      <c r="AB149" s="32" t="str">
        <f>IF(C149=0,"",INDEX(Gruppe_Raum!$A$1:$B$16,MATCH(C149,Gruppe_Raum!$A$1:$A$16,),2))</f>
        <v>1b, Frau Lenzing</v>
      </c>
    </row>
    <row r="150" spans="1:28" ht="15.75" hidden="1" x14ac:dyDescent="0.25">
      <c r="A150" s="17" t="s">
        <v>56</v>
      </c>
      <c r="B150" s="17" t="str">
        <f>Auslosung!B149</f>
        <v>Friederich</v>
      </c>
      <c r="C150" s="22">
        <f>Auslosung!E149</f>
        <v>6</v>
      </c>
      <c r="D150" s="31">
        <v>1</v>
      </c>
      <c r="E150" s="31"/>
      <c r="F150" s="31"/>
      <c r="G150" s="31">
        <v>1</v>
      </c>
      <c r="H150" s="31"/>
      <c r="I150" s="31">
        <v>1</v>
      </c>
      <c r="J150" s="31"/>
      <c r="K150" s="31"/>
      <c r="L150" s="31">
        <v>1</v>
      </c>
      <c r="M150" s="31">
        <v>1</v>
      </c>
      <c r="N150" s="31"/>
      <c r="O150" s="31"/>
      <c r="P150" s="31"/>
      <c r="Q150" s="31">
        <v>1</v>
      </c>
      <c r="R150" s="31">
        <v>1</v>
      </c>
      <c r="S150" s="31">
        <v>1</v>
      </c>
      <c r="T150" s="31">
        <v>1</v>
      </c>
      <c r="U150" s="31">
        <v>1</v>
      </c>
      <c r="V150" s="31">
        <v>1</v>
      </c>
      <c r="W150" s="31">
        <v>1</v>
      </c>
      <c r="X150" s="31">
        <v>1</v>
      </c>
      <c r="Y150" s="31"/>
      <c r="Z150" s="31">
        <v>1</v>
      </c>
      <c r="AA150" s="17">
        <f t="shared" si="6"/>
        <v>14</v>
      </c>
      <c r="AB150" s="32" t="str">
        <f>IF(C150=0,"",INDEX(Gruppe_Raum!$A$1:$B$16,MATCH(C150,Gruppe_Raum!$A$1:$A$16,),2))</f>
        <v>2a, Frau Oftermond</v>
      </c>
    </row>
    <row r="151" spans="1:28" ht="15.75" hidden="1" x14ac:dyDescent="0.25">
      <c r="A151" s="17" t="s">
        <v>56</v>
      </c>
      <c r="B151" s="17" t="str">
        <f>Auslosung!B150</f>
        <v>Sagrotan</v>
      </c>
      <c r="C151" s="22">
        <f>Auslosung!E150</f>
        <v>16</v>
      </c>
      <c r="D151" s="31">
        <v>1</v>
      </c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>
        <v>1</v>
      </c>
      <c r="R151" s="31"/>
      <c r="S151" s="31"/>
      <c r="T151" s="31">
        <v>1</v>
      </c>
      <c r="U151" s="31"/>
      <c r="V151" s="31">
        <v>1</v>
      </c>
      <c r="W151" s="31">
        <v>1</v>
      </c>
      <c r="X151" s="31"/>
      <c r="Y151" s="31"/>
      <c r="Z151" s="31">
        <v>1</v>
      </c>
      <c r="AA151" s="17">
        <f t="shared" si="6"/>
        <v>6</v>
      </c>
      <c r="AB151" s="32" t="str">
        <f>IF(C151=0,"",INDEX(Gruppe_Raum!$A$1:$B$16,MATCH(C151,Gruppe_Raum!$A$1:$A$16,),2))</f>
        <v>4b, Frau Scheiding</v>
      </c>
    </row>
    <row r="152" spans="1:28" ht="15.75" hidden="1" x14ac:dyDescent="0.25">
      <c r="A152" s="17" t="s">
        <v>56</v>
      </c>
      <c r="B152" s="17" t="str">
        <f>Auslosung!B151</f>
        <v>Lehrter</v>
      </c>
      <c r="C152" s="22">
        <f>Auslosung!E151</f>
        <v>13</v>
      </c>
      <c r="D152" s="31">
        <v>1</v>
      </c>
      <c r="E152" s="31"/>
      <c r="F152" s="31">
        <v>1</v>
      </c>
      <c r="G152" s="31"/>
      <c r="H152" s="31"/>
      <c r="I152" s="31">
        <v>1</v>
      </c>
      <c r="J152" s="31"/>
      <c r="K152" s="31"/>
      <c r="L152" s="31">
        <v>1</v>
      </c>
      <c r="M152" s="31">
        <v>1</v>
      </c>
      <c r="N152" s="31">
        <v>1</v>
      </c>
      <c r="O152" s="31"/>
      <c r="P152" s="31">
        <v>1</v>
      </c>
      <c r="Q152" s="31">
        <v>1</v>
      </c>
      <c r="R152" s="31"/>
      <c r="S152" s="31"/>
      <c r="T152" s="31">
        <v>1</v>
      </c>
      <c r="U152" s="31"/>
      <c r="V152" s="31">
        <v>1</v>
      </c>
      <c r="W152" s="31">
        <v>1</v>
      </c>
      <c r="X152" s="31">
        <v>1</v>
      </c>
      <c r="Y152" s="31"/>
      <c r="Z152" s="31">
        <v>1</v>
      </c>
      <c r="AA152" s="17">
        <f t="shared" si="6"/>
        <v>13</v>
      </c>
      <c r="AB152" s="32" t="str">
        <f>IF(C152=0,"",INDEX(Gruppe_Raum!$A$1:$B$16,MATCH(C152,Gruppe_Raum!$A$1:$A$16,),2))</f>
        <v>4a, Herr Ernting</v>
      </c>
    </row>
  </sheetData>
  <sheetProtection sheet="1" selectLockedCells="1"/>
  <autoFilter ref="A6:AA152" xr:uid="{00000000-0009-0000-0000-000003000000}">
    <filterColumn colId="2">
      <filters>
        <filter val="1"/>
      </filters>
    </filterColumn>
  </autoFilter>
  <conditionalFormatting sqref="D7:Z152">
    <cfRule type="cellIs" dxfId="3" priority="6" stopIfTrue="1" operator="equal">
      <formula>0.5</formula>
    </cfRule>
    <cfRule type="cellIs" dxfId="2" priority="7" stopIfTrue="1" operator="equal">
      <formula>1</formula>
    </cfRule>
  </conditionalFormatting>
  <conditionalFormatting sqref="AA1:AA1048576">
    <cfRule type="cellIs" dxfId="1" priority="1" stopIfTrue="1" operator="greaterThan">
      <formula>2</formula>
    </cfRule>
  </conditionalFormatting>
  <pageMargins left="0.70866141732283472" right="0.70866141732283472" top="0.78740157480314965" bottom="0.78740157480314965" header="0.31496062992125984" footer="0.31496062992125984"/>
  <pageSetup paperSize="9" scale="90" orientation="landscape" horizont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151"/>
  <sheetViews>
    <sheetView tabSelected="1" zoomScale="90" zoomScaleNormal="90" workbookViewId="0">
      <selection activeCell="J21" sqref="J21"/>
    </sheetView>
  </sheetViews>
  <sheetFormatPr baseColWidth="10" defaultRowHeight="12.75" x14ac:dyDescent="0.2"/>
  <cols>
    <col min="1" max="1" width="5.33203125" customWidth="1"/>
    <col min="2" max="2" width="10.1640625" style="41" customWidth="1"/>
    <col min="3" max="3" width="11" style="41" customWidth="1"/>
    <col min="4" max="4" width="13.1640625" style="41" customWidth="1"/>
    <col min="5" max="5" width="7.1640625" customWidth="1"/>
    <col min="6" max="6" width="27" customWidth="1"/>
    <col min="7" max="7" width="6.6640625" customWidth="1"/>
    <col min="8" max="8" width="4.33203125" style="36" customWidth="1"/>
    <col min="9" max="9" width="9.33203125" customWidth="1"/>
    <col min="10" max="25" width="6.5" customWidth="1"/>
  </cols>
  <sheetData>
    <row r="1" spans="1:25" ht="99" customHeight="1" x14ac:dyDescent="0.2">
      <c r="A1" s="9" t="s">
        <v>59</v>
      </c>
      <c r="B1" s="40" t="s">
        <v>60</v>
      </c>
      <c r="C1" s="74" t="s">
        <v>452</v>
      </c>
      <c r="D1" s="74" t="s">
        <v>453</v>
      </c>
      <c r="E1" s="39" t="s">
        <v>454</v>
      </c>
      <c r="F1" s="34" t="s">
        <v>151</v>
      </c>
      <c r="G1" s="34" t="s">
        <v>61</v>
      </c>
      <c r="H1" s="35" t="s">
        <v>62</v>
      </c>
      <c r="J1" s="21" t="str">
        <f>IF(J2=0,"",INDEX(Ergebnisse!$A$1:$B$16,MATCH(J2,Ergebnisse!$A$1:$A$16,),2))</f>
        <v>Aron Gunnarsson - Island</v>
      </c>
      <c r="K1" s="21" t="str">
        <f>IF(K2=0,"",INDEX(Ergebnisse!$A$1:$B$16,MATCH(K2,Ergebnisse!$A$1:$A$16,),2))</f>
        <v>Andrés Iniesta - Spanien</v>
      </c>
      <c r="L1" s="21" t="str">
        <f>IF(L2=0,"",INDEX(Ergebnisse!$A$1:$B$16,MATCH(L2,Ergebnisse!$A$1:$A$16,),2))</f>
        <v>Antoine Griezmann - Frankreich</v>
      </c>
      <c r="M1" s="21" t="str">
        <f>IF(M2=0,"",INDEX(Ergebnisse!$A$1:$B$16,MATCH(M2,Ergebnisse!$A$1:$A$16,),2))</f>
        <v>Xherdan Shaqiri - Schweiz</v>
      </c>
      <c r="N1" s="21" t="str">
        <f>IF(N2=0,"",INDEX(Ergebnisse!$A$1:$B$16,MATCH(N2,Ergebnisse!$A$1:$A$16,),2))</f>
        <v>Cristiano Ronaldo - Portugal</v>
      </c>
      <c r="O1" s="21" t="str">
        <f>IF(O2=0,"",INDEX(Ergebnisse!$A$1:$B$16,MATCH(O2,Ergebnisse!$A$1:$A$16,),2))</f>
        <v>Manuel Neuer - Deutschland</v>
      </c>
      <c r="P1" s="21" t="str">
        <f>IF(P2=0,"",INDEX(Ergebnisse!$A$1:$B$16,MATCH(P2,Ergebnisse!$A$1:$A$16,),2))</f>
        <v>Gabor Király - Ungarn</v>
      </c>
      <c r="Q1" s="21" t="str">
        <f>IF(Q2=0,"",INDEX(Ergebnisse!$A$1:$B$16,MATCH(Q2,Ergebnisse!$A$1:$A$16,),2))</f>
        <v>Gareth Bale - Wales</v>
      </c>
      <c r="R1" s="21" t="str">
        <f>IF(R2=0,"",INDEX(Ergebnisse!$A$1:$B$16,MATCH(R2,Ergebnisse!$A$1:$A$16,),2))</f>
        <v>Gareth McAuley - Nordirland</v>
      </c>
      <c r="S1" s="21" t="str">
        <f>IF(S2=0,"",INDEX(Ergebnisse!$A$1:$B$16,MATCH(S2,Ergebnisse!$A$1:$A$16,),2))</f>
        <v>Gianluigi Buffon - Italien</v>
      </c>
      <c r="T1" s="21" t="str">
        <f>IF(T2=0,"",INDEX(Ergebnisse!$A$1:$B$16,MATCH(T2,Ergebnisse!$A$1:$A$16,),2))</f>
        <v>Ivan RaKitic - Kroatien</v>
      </c>
      <c r="U1" s="21" t="str">
        <f>IF(U2=0,"",INDEX(Ergebnisse!$A$1:$B$16,MATCH(U2,Ergebnisse!$A$1:$A$16,),2))</f>
        <v>John O'Seah - Irland</v>
      </c>
      <c r="V1" s="21" t="str">
        <f>IF(V2=0,"",INDEX(Ergebnisse!$A$1:$B$16,MATCH(V2,Ergebnisse!$A$1:$A$16,),2))</f>
        <v>Kevin de Bruyne - Belgien</v>
      </c>
      <c r="W1" s="21" t="str">
        <f>IF(W2=0,"",INDEX(Ergebnisse!$A$1:$B$16,MATCH(W2,Ergebnisse!$A$1:$A$16,),2))</f>
        <v>Marek Hamsik - Slowakei</v>
      </c>
      <c r="X1" s="21" t="str">
        <f>IF(X2=0,"",INDEX(Ergebnisse!$A$1:$B$16,MATCH(X2,Ergebnisse!$A$1:$A$16,),2))</f>
        <v>Robert Lewandowski - Polen</v>
      </c>
      <c r="Y1" s="21" t="str">
        <f>IF(Y2=0,"",INDEX(Ergebnisse!$A$1:$B$16,MATCH(Y2,Ergebnisse!$A$1:$A$16,),2))</f>
        <v>Wayne Rooney - England</v>
      </c>
    </row>
    <row r="2" spans="1:25" x14ac:dyDescent="0.2">
      <c r="A2" s="40" t="str">
        <f>Auslosung!A6</f>
        <v>1a</v>
      </c>
      <c r="B2" s="40" t="str">
        <f>Auslosung!B6</f>
        <v>Alaba</v>
      </c>
      <c r="C2" s="40" t="str">
        <f>Auslosung!C6</f>
        <v>David</v>
      </c>
      <c r="D2" s="40" t="str">
        <f>Auslosung!D6</f>
        <v>Buch</v>
      </c>
      <c r="E2" s="40">
        <f>Auslosung!E6</f>
        <v>9</v>
      </c>
      <c r="F2" s="34" t="str">
        <f>IF(E2=0,"",INDEX(Ergebnisse!$A$1:$B$16,MATCH(E2,Ergebnisse!$A$1:$A$16,),2))</f>
        <v>Gareth McAuley - Nordirland</v>
      </c>
      <c r="G2" s="72">
        <f>IF(E2=0,"",INDEX(Ergebnisse!$A$1:$C$16,MATCH(E2,Ergebnisse!$A$1:$A$16,),3))</f>
        <v>305.5</v>
      </c>
      <c r="H2" s="73">
        <f>IF(G2=0,"",INDEX(Ergebnisse!$D$1:$E$16,MATCH(G2,Ergebnisse!$D$1:$D$16,),2))</f>
        <v>4</v>
      </c>
      <c r="I2" s="60"/>
      <c r="J2" s="61">
        <v>1</v>
      </c>
      <c r="K2" s="61">
        <v>2</v>
      </c>
      <c r="L2" s="61">
        <v>3</v>
      </c>
      <c r="M2" s="61">
        <v>4</v>
      </c>
      <c r="N2" s="61">
        <v>5</v>
      </c>
      <c r="O2" s="61">
        <v>6</v>
      </c>
      <c r="P2" s="61">
        <v>7</v>
      </c>
      <c r="Q2" s="61">
        <v>8</v>
      </c>
      <c r="R2" s="61">
        <v>9</v>
      </c>
      <c r="S2" s="61">
        <v>10</v>
      </c>
      <c r="T2" s="61">
        <v>11</v>
      </c>
      <c r="U2" s="61">
        <v>12</v>
      </c>
      <c r="V2" s="61">
        <v>13</v>
      </c>
      <c r="W2" s="61">
        <v>14</v>
      </c>
      <c r="X2" s="61">
        <v>15</v>
      </c>
      <c r="Y2" s="61">
        <v>16</v>
      </c>
    </row>
    <row r="3" spans="1:25" x14ac:dyDescent="0.2">
      <c r="A3" s="40" t="str">
        <f>Auslosung!A7</f>
        <v>1a</v>
      </c>
      <c r="B3" s="40" t="str">
        <f>Auslosung!B7</f>
        <v>Belkahia</v>
      </c>
      <c r="C3" s="40" t="str">
        <f>Auslosung!C7</f>
        <v>Semi</v>
      </c>
      <c r="D3" s="40" t="str">
        <f>Auslosung!D7</f>
        <v>Röttingen</v>
      </c>
      <c r="E3" s="40">
        <f>Auslosung!E7</f>
        <v>6</v>
      </c>
      <c r="F3" s="34" t="str">
        <f>IF(E3=0,"",INDEX(Ergebnisse!$A$1:$B$16,MATCH(E3,Ergebnisse!$A$1:$A$16,),2))</f>
        <v>Manuel Neuer - Deutschland</v>
      </c>
      <c r="G3" s="72">
        <f>IF(E3=0,"",INDEX(Ergebnisse!$A$1:$C$16,MATCH(E3,Ergebnisse!$A$1:$A$16,),3))</f>
        <v>396</v>
      </c>
      <c r="H3" s="73">
        <f>IF(G3=0,"",INDEX(Ergebnisse!$D$1:$E$16,MATCH(G3,Ergebnisse!$D$1:$D$16,),2))</f>
        <v>4</v>
      </c>
      <c r="I3" s="59"/>
      <c r="J3" s="37">
        <f t="shared" ref="J3:Y3" si="0">SUM(J4:J28)</f>
        <v>456.5</v>
      </c>
      <c r="K3" s="37">
        <f t="shared" si="0"/>
        <v>428</v>
      </c>
      <c r="L3" s="37">
        <f t="shared" si="0"/>
        <v>454</v>
      </c>
      <c r="M3" s="37">
        <f t="shared" si="0"/>
        <v>337</v>
      </c>
      <c r="N3" s="37">
        <f t="shared" si="0"/>
        <v>373</v>
      </c>
      <c r="O3" s="37">
        <f t="shared" si="0"/>
        <v>396</v>
      </c>
      <c r="P3" s="37">
        <f t="shared" si="0"/>
        <v>478</v>
      </c>
      <c r="Q3" s="37">
        <f t="shared" si="0"/>
        <v>395</v>
      </c>
      <c r="R3" s="37">
        <f t="shared" si="0"/>
        <v>305.5</v>
      </c>
      <c r="S3" s="37">
        <f t="shared" si="0"/>
        <v>408.3</v>
      </c>
      <c r="T3" s="37">
        <f t="shared" si="0"/>
        <v>334</v>
      </c>
      <c r="U3" s="37">
        <f t="shared" si="0"/>
        <v>362.5</v>
      </c>
      <c r="V3" s="37">
        <f t="shared" si="0"/>
        <v>309</v>
      </c>
      <c r="W3" s="37">
        <f t="shared" si="0"/>
        <v>296</v>
      </c>
      <c r="X3" s="37">
        <f t="shared" si="0"/>
        <v>319</v>
      </c>
      <c r="Y3" s="37">
        <f t="shared" si="0"/>
        <v>351</v>
      </c>
    </row>
    <row r="4" spans="1:25" x14ac:dyDescent="0.2">
      <c r="A4" s="40" t="str">
        <f>Auslosung!A8</f>
        <v>1a</v>
      </c>
      <c r="B4" s="40" t="str">
        <f>Auslosung!B8</f>
        <v>Dressel</v>
      </c>
      <c r="C4" s="40" t="str">
        <f>Auslosung!C8</f>
        <v>Dennis</v>
      </c>
      <c r="D4" s="40" t="str">
        <f>Auslosung!D8</f>
        <v>Tauberrettersheim</v>
      </c>
      <c r="E4" s="40">
        <f>Auslosung!E8</f>
        <v>14</v>
      </c>
      <c r="F4" s="34" t="str">
        <f>IF(E4=0,"",INDEX(Ergebnisse!$A$1:$B$16,MATCH(E4,Ergebnisse!$A$1:$A$16,),2))</f>
        <v>Marek Hamsik - Slowakei</v>
      </c>
      <c r="G4" s="72">
        <f>IF(E4=0,"",INDEX(Ergebnisse!$A$1:$C$16,MATCH(E4,Ergebnisse!$A$1:$A$16,),3))</f>
        <v>296</v>
      </c>
      <c r="H4" s="73">
        <f>IF(G4=0,"",INDEX(Ergebnisse!$D$1:$E$16,MATCH(G4,Ergebnisse!$D$1:$D$16,),2))</f>
        <v>4</v>
      </c>
      <c r="I4" s="9" t="s">
        <v>63</v>
      </c>
      <c r="J4" s="75">
        <v>14</v>
      </c>
      <c r="K4" s="75">
        <v>0</v>
      </c>
      <c r="L4" s="75">
        <v>36</v>
      </c>
      <c r="M4" s="75">
        <v>39</v>
      </c>
      <c r="N4" s="75">
        <v>0</v>
      </c>
      <c r="O4" s="75">
        <v>36</v>
      </c>
      <c r="P4" s="75">
        <v>0</v>
      </c>
      <c r="Q4" s="75">
        <v>39</v>
      </c>
      <c r="R4" s="75">
        <v>33</v>
      </c>
      <c r="S4" s="75">
        <v>36</v>
      </c>
      <c r="T4" s="75">
        <v>39</v>
      </c>
      <c r="U4" s="75">
        <v>0</v>
      </c>
      <c r="V4" s="75">
        <v>0</v>
      </c>
      <c r="W4" s="75">
        <v>0</v>
      </c>
      <c r="X4" s="75">
        <v>0</v>
      </c>
      <c r="Y4" s="75">
        <v>33</v>
      </c>
    </row>
    <row r="5" spans="1:25" x14ac:dyDescent="0.2">
      <c r="A5" s="40" t="str">
        <f>Auslosung!A9</f>
        <v>1a</v>
      </c>
      <c r="B5" s="40" t="str">
        <f>Auslosung!B9</f>
        <v>Djajo</v>
      </c>
      <c r="C5" s="40" t="str">
        <f>Auslosung!C9</f>
        <v>Johann</v>
      </c>
      <c r="D5" s="40" t="str">
        <f>Auslosung!D9</f>
        <v>Aufstetten</v>
      </c>
      <c r="E5" s="40">
        <f>Auslosung!E9</f>
        <v>2</v>
      </c>
      <c r="F5" s="34" t="str">
        <f>IF(E5=0,"",INDEX(Ergebnisse!$A$1:$B$16,MATCH(E5,Ergebnisse!$A$1:$A$16,),2))</f>
        <v>Andrés Iniesta - Spanien</v>
      </c>
      <c r="G5" s="72">
        <f>IF(E5=0,"",INDEX(Ergebnisse!$A$1:$C$16,MATCH(E5,Ergebnisse!$A$1:$A$16,),3))</f>
        <v>428</v>
      </c>
      <c r="H5" s="73">
        <f>IF(G5=0,"",INDEX(Ergebnisse!$D$1:$E$16,MATCH(G5,Ergebnisse!$D$1:$D$16,),2))</f>
        <v>4</v>
      </c>
      <c r="I5" s="9" t="s">
        <v>64</v>
      </c>
      <c r="J5" s="75">
        <v>16.5</v>
      </c>
      <c r="K5" s="75">
        <v>17</v>
      </c>
      <c r="L5" s="75">
        <v>18</v>
      </c>
      <c r="M5" s="75">
        <v>15</v>
      </c>
      <c r="N5" s="75">
        <v>15</v>
      </c>
      <c r="O5" s="75">
        <v>14</v>
      </c>
      <c r="P5" s="75">
        <v>15</v>
      </c>
      <c r="Q5" s="75">
        <v>14</v>
      </c>
      <c r="R5" s="75">
        <v>13.5</v>
      </c>
      <c r="S5" s="75">
        <v>18</v>
      </c>
      <c r="T5" s="75">
        <v>0</v>
      </c>
      <c r="U5" s="75">
        <v>12.5</v>
      </c>
      <c r="V5" s="75">
        <v>15</v>
      </c>
      <c r="W5" s="75">
        <v>20</v>
      </c>
      <c r="X5" s="75">
        <v>17</v>
      </c>
      <c r="Y5" s="75">
        <v>17</v>
      </c>
    </row>
    <row r="6" spans="1:25" x14ac:dyDescent="0.2">
      <c r="A6" s="40" t="str">
        <f>Auslosung!A10</f>
        <v>1a</v>
      </c>
      <c r="B6" s="40" t="str">
        <f>Auslosung!B10</f>
        <v>Hiller</v>
      </c>
      <c r="C6" s="40" t="str">
        <f>Auslosung!C10</f>
        <v>Marco</v>
      </c>
      <c r="D6" s="40" t="str">
        <f>Auslosung!D10</f>
        <v>Röttingen</v>
      </c>
      <c r="E6" s="40">
        <f>Auslosung!E10</f>
        <v>8</v>
      </c>
      <c r="F6" s="34" t="str">
        <f>IF(E6=0,"",INDEX(Ergebnisse!$A$1:$B$16,MATCH(E6,Ergebnisse!$A$1:$A$16,),2))</f>
        <v>Gareth Bale - Wales</v>
      </c>
      <c r="G6" s="72">
        <f>IF(E6=0,"",INDEX(Ergebnisse!$A$1:$C$16,MATCH(E6,Ergebnisse!$A$1:$A$16,),3))</f>
        <v>395</v>
      </c>
      <c r="H6" s="73">
        <f>IF(G6=0,"",INDEX(Ergebnisse!$D$1:$E$16,MATCH(G6,Ergebnisse!$D$1:$D$16,),2))</f>
        <v>4</v>
      </c>
      <c r="I6" s="9" t="s">
        <v>65</v>
      </c>
      <c r="J6" s="75">
        <v>10</v>
      </c>
      <c r="K6" s="75">
        <v>10</v>
      </c>
      <c r="L6" s="75">
        <v>10</v>
      </c>
      <c r="M6" s="75">
        <v>10</v>
      </c>
      <c r="N6" s="75">
        <v>0</v>
      </c>
      <c r="O6" s="75">
        <v>10</v>
      </c>
      <c r="P6" s="75">
        <v>10</v>
      </c>
      <c r="Q6" s="75">
        <v>0</v>
      </c>
      <c r="R6" s="75">
        <v>0</v>
      </c>
      <c r="S6" s="75">
        <v>10</v>
      </c>
      <c r="T6" s="75">
        <v>0</v>
      </c>
      <c r="U6" s="75">
        <v>10</v>
      </c>
      <c r="V6" s="75">
        <v>10</v>
      </c>
      <c r="W6" s="75">
        <v>10</v>
      </c>
      <c r="X6" s="75">
        <v>10</v>
      </c>
      <c r="Y6" s="75">
        <v>10</v>
      </c>
    </row>
    <row r="7" spans="1:25" x14ac:dyDescent="0.2">
      <c r="A7" s="40" t="str">
        <f>Auslosung!A11</f>
        <v>1a</v>
      </c>
      <c r="B7" s="40" t="str">
        <f>Auslosung!B11</f>
        <v>Lex</v>
      </c>
      <c r="C7" s="40" t="str">
        <f>Auslosung!C11</f>
        <v>Stefan</v>
      </c>
      <c r="D7" s="40" t="str">
        <f>Auslosung!D11</f>
        <v>Bieberehren</v>
      </c>
      <c r="E7" s="40">
        <f>Auslosung!E11</f>
        <v>15</v>
      </c>
      <c r="F7" s="34" t="str">
        <f>IF(E7=0,"",INDEX(Ergebnisse!$A$1:$B$16,MATCH(E7,Ergebnisse!$A$1:$A$16,),2))</f>
        <v>Robert Lewandowski - Polen</v>
      </c>
      <c r="G7" s="72">
        <f>IF(E7=0,"",INDEX(Ergebnisse!$A$1:$C$16,MATCH(E7,Ergebnisse!$A$1:$A$16,),3))</f>
        <v>319</v>
      </c>
      <c r="H7" s="73">
        <f>IF(G7=0,"",INDEX(Ergebnisse!$D$1:$E$16,MATCH(G7,Ergebnisse!$D$1:$D$16,),2))</f>
        <v>4</v>
      </c>
      <c r="I7" s="9" t="s">
        <v>66</v>
      </c>
      <c r="J7" s="75">
        <v>45</v>
      </c>
      <c r="K7" s="75">
        <v>40</v>
      </c>
      <c r="L7" s="75">
        <v>60</v>
      </c>
      <c r="M7" s="75">
        <v>40</v>
      </c>
      <c r="N7" s="75">
        <v>45</v>
      </c>
      <c r="O7" s="75">
        <v>30</v>
      </c>
      <c r="P7" s="75">
        <v>35</v>
      </c>
      <c r="Q7" s="75">
        <v>40</v>
      </c>
      <c r="R7" s="75">
        <v>50</v>
      </c>
      <c r="S7" s="75">
        <v>45</v>
      </c>
      <c r="T7" s="75">
        <v>45</v>
      </c>
      <c r="U7" s="75">
        <v>25</v>
      </c>
      <c r="V7" s="75">
        <v>35</v>
      </c>
      <c r="W7" s="75">
        <v>0</v>
      </c>
      <c r="X7" s="75">
        <v>50</v>
      </c>
      <c r="Y7" s="75">
        <v>45</v>
      </c>
    </row>
    <row r="8" spans="1:25" x14ac:dyDescent="0.2">
      <c r="A8" s="40" t="str">
        <f>Auslosung!A12</f>
        <v>1a</v>
      </c>
      <c r="B8" s="40" t="str">
        <f>Auslosung!B12</f>
        <v xml:space="preserve">Mölders </v>
      </c>
      <c r="C8" s="40" t="str">
        <f>Auslosung!C12</f>
        <v>Sascha</v>
      </c>
      <c r="D8" s="40" t="str">
        <f>Auslosung!D12</f>
        <v>Bieberehren</v>
      </c>
      <c r="E8" s="40">
        <f>Auslosung!E12</f>
        <v>5</v>
      </c>
      <c r="F8" s="34" t="str">
        <f>IF(E8=0,"",INDEX(Ergebnisse!$A$1:$B$16,MATCH(E8,Ergebnisse!$A$1:$A$16,),2))</f>
        <v>Cristiano Ronaldo - Portugal</v>
      </c>
      <c r="G8" s="72">
        <f>IF(E8=0,"",INDEX(Ergebnisse!$A$1:$C$16,MATCH(E8,Ergebnisse!$A$1:$A$16,),3))</f>
        <v>373</v>
      </c>
      <c r="H8" s="73">
        <f>IF(G8=0,"",INDEX(Ergebnisse!$D$1:$E$16,MATCH(G8,Ergebnisse!$D$1:$D$16,),2))</f>
        <v>4</v>
      </c>
      <c r="I8" s="9" t="s">
        <v>67</v>
      </c>
      <c r="J8" s="75">
        <v>0</v>
      </c>
      <c r="K8" s="75">
        <v>50</v>
      </c>
      <c r="L8" s="75">
        <v>0</v>
      </c>
      <c r="M8" s="75">
        <v>0</v>
      </c>
      <c r="N8" s="75">
        <v>32</v>
      </c>
      <c r="O8" s="75">
        <v>0</v>
      </c>
      <c r="P8" s="75">
        <v>0</v>
      </c>
      <c r="Q8" s="75">
        <v>0</v>
      </c>
      <c r="R8" s="75">
        <v>0</v>
      </c>
      <c r="S8" s="75">
        <v>0</v>
      </c>
      <c r="T8" s="75">
        <v>0</v>
      </c>
      <c r="U8" s="75">
        <v>0</v>
      </c>
      <c r="V8" s="75">
        <v>0</v>
      </c>
      <c r="W8" s="75">
        <v>45</v>
      </c>
      <c r="X8" s="75">
        <v>0</v>
      </c>
      <c r="Y8" s="75">
        <v>20</v>
      </c>
    </row>
    <row r="9" spans="1:25" x14ac:dyDescent="0.2">
      <c r="A9" s="40" t="str">
        <f>Auslosung!A13</f>
        <v>1a</v>
      </c>
      <c r="B9" s="40" t="str">
        <f>Auslosung!B13</f>
        <v>Tallig</v>
      </c>
      <c r="C9" s="40" t="str">
        <f>Auslosung!C13</f>
        <v>Erik</v>
      </c>
      <c r="D9" s="40" t="str">
        <f>Auslosung!D13</f>
        <v>Strüth</v>
      </c>
      <c r="E9" s="40">
        <f>Auslosung!E13</f>
        <v>7</v>
      </c>
      <c r="F9" s="34" t="str">
        <f>IF(E9=0,"",INDEX(Ergebnisse!$A$1:$B$16,MATCH(E9,Ergebnisse!$A$1:$A$16,),2))</f>
        <v>Gabor Király - Ungarn</v>
      </c>
      <c r="G9" s="72">
        <f>IF(E9=0,"",INDEX(Ergebnisse!$A$1:$C$16,MATCH(E9,Ergebnisse!$A$1:$A$16,),3))</f>
        <v>478</v>
      </c>
      <c r="H9" s="73">
        <f>IF(G9=0,"",INDEX(Ergebnisse!$D$1:$E$16,MATCH(G9,Ergebnisse!$D$1:$D$16,),2))</f>
        <v>1</v>
      </c>
      <c r="I9" s="9" t="s">
        <v>68</v>
      </c>
      <c r="J9" s="75">
        <v>0</v>
      </c>
      <c r="K9" s="75">
        <v>30</v>
      </c>
      <c r="L9" s="75">
        <v>0</v>
      </c>
      <c r="M9" s="75">
        <v>36</v>
      </c>
      <c r="N9" s="75">
        <v>50</v>
      </c>
      <c r="O9" s="75">
        <v>0</v>
      </c>
      <c r="P9" s="75">
        <v>45</v>
      </c>
      <c r="Q9" s="75">
        <v>53</v>
      </c>
      <c r="R9" s="75">
        <v>50</v>
      </c>
      <c r="S9" s="75">
        <v>42</v>
      </c>
      <c r="T9" s="75">
        <v>45</v>
      </c>
      <c r="U9" s="75">
        <v>20</v>
      </c>
      <c r="V9" s="75">
        <v>0</v>
      </c>
      <c r="W9" s="75">
        <v>0</v>
      </c>
      <c r="X9" s="75">
        <v>15</v>
      </c>
      <c r="Y9" s="75">
        <v>48</v>
      </c>
    </row>
    <row r="10" spans="1:25" x14ac:dyDescent="0.2">
      <c r="A10" s="40" t="str">
        <f>Auslosung!A14</f>
        <v>1a</v>
      </c>
      <c r="B10" s="40" t="str">
        <f>Auslosung!B14</f>
        <v>Erdmann</v>
      </c>
      <c r="C10" s="40" t="str">
        <f>Auslosung!C14</f>
        <v>Denise</v>
      </c>
      <c r="D10" s="40" t="str">
        <f>Auslosung!D14</f>
        <v>Röttingen</v>
      </c>
      <c r="E10" s="40">
        <f>Auslosung!E14</f>
        <v>10</v>
      </c>
      <c r="F10" s="34" t="str">
        <f>IF(E10=0,"",INDEX(Ergebnisse!$A$1:$B$16,MATCH(E10,Ergebnisse!$A$1:$A$16,),2))</f>
        <v>Gianluigi Buffon - Italien</v>
      </c>
      <c r="G10" s="72">
        <f>IF(E10=0,"",INDEX(Ergebnisse!$A$1:$C$16,MATCH(E10,Ergebnisse!$A$1:$A$16,),3))</f>
        <v>408.3</v>
      </c>
      <c r="H10" s="73">
        <f>IF(G10=0,"",INDEX(Ergebnisse!$D$1:$E$16,MATCH(G10,Ergebnisse!$D$1:$D$16,),2))</f>
        <v>4</v>
      </c>
      <c r="I10" s="9" t="s">
        <v>69</v>
      </c>
      <c r="J10" s="75">
        <v>20</v>
      </c>
      <c r="K10" s="75">
        <v>32</v>
      </c>
      <c r="L10" s="75">
        <v>25</v>
      </c>
      <c r="M10" s="75">
        <v>0</v>
      </c>
      <c r="N10" s="75">
        <v>0</v>
      </c>
      <c r="O10" s="75">
        <v>31</v>
      </c>
      <c r="P10" s="75">
        <v>80</v>
      </c>
      <c r="Q10" s="75">
        <v>32</v>
      </c>
      <c r="R10" s="75">
        <v>31</v>
      </c>
      <c r="S10" s="75">
        <v>36</v>
      </c>
      <c r="T10" s="75">
        <v>32</v>
      </c>
      <c r="U10" s="75">
        <v>31</v>
      </c>
      <c r="V10" s="75">
        <v>29</v>
      </c>
      <c r="W10" s="75">
        <v>31</v>
      </c>
      <c r="X10" s="75">
        <v>26</v>
      </c>
      <c r="Y10" s="75">
        <v>28</v>
      </c>
    </row>
    <row r="11" spans="1:25" x14ac:dyDescent="0.2">
      <c r="A11" s="40" t="str">
        <f>Auslosung!A15</f>
        <v>1a</v>
      </c>
      <c r="B11" s="40" t="str">
        <f>Auslosung!B15</f>
        <v>Greilinger</v>
      </c>
      <c r="C11" s="40" t="str">
        <f>Auslosung!C15</f>
        <v>Fabienne</v>
      </c>
      <c r="D11" s="40" t="str">
        <f>Auslosung!D15</f>
        <v>Röttingen</v>
      </c>
      <c r="E11" s="40">
        <f>Auslosung!E15</f>
        <v>11</v>
      </c>
      <c r="F11" s="34" t="str">
        <f>IF(E11=0,"",INDEX(Ergebnisse!$A$1:$B$16,MATCH(E11,Ergebnisse!$A$1:$A$16,),2))</f>
        <v>Ivan RaKitic - Kroatien</v>
      </c>
      <c r="G11" s="72">
        <f>IF(E11=0,"",INDEX(Ergebnisse!$A$1:$C$16,MATCH(E11,Ergebnisse!$A$1:$A$16,),3))</f>
        <v>334</v>
      </c>
      <c r="H11" s="73">
        <f>IF(G11=0,"",INDEX(Ergebnisse!$D$1:$E$16,MATCH(G11,Ergebnisse!$D$1:$D$16,),2))</f>
        <v>4</v>
      </c>
      <c r="I11" s="9" t="s">
        <v>70</v>
      </c>
      <c r="J11" s="75">
        <v>20</v>
      </c>
      <c r="K11" s="75">
        <v>22</v>
      </c>
      <c r="L11" s="75">
        <v>20</v>
      </c>
      <c r="M11" s="75">
        <v>0</v>
      </c>
      <c r="N11" s="75">
        <v>20</v>
      </c>
      <c r="O11" s="75">
        <v>18</v>
      </c>
      <c r="P11" s="75">
        <v>18</v>
      </c>
      <c r="Q11" s="75">
        <v>16</v>
      </c>
      <c r="R11" s="75">
        <v>20</v>
      </c>
      <c r="S11" s="75">
        <v>16</v>
      </c>
      <c r="T11" s="75">
        <v>18</v>
      </c>
      <c r="U11" s="75">
        <v>0</v>
      </c>
      <c r="V11" s="75">
        <v>16</v>
      </c>
      <c r="W11" s="75">
        <v>14</v>
      </c>
      <c r="X11" s="75">
        <v>20</v>
      </c>
      <c r="Y11" s="75">
        <v>16</v>
      </c>
    </row>
    <row r="12" spans="1:25" x14ac:dyDescent="0.2">
      <c r="A12" s="40" t="str">
        <f>Auslosung!A16</f>
        <v>1a</v>
      </c>
      <c r="B12" s="40" t="str">
        <f>Auslosung!B16</f>
        <v>Klassen</v>
      </c>
      <c r="C12" s="40" t="str">
        <f>Auslosung!C16</f>
        <v>Leonie</v>
      </c>
      <c r="D12" s="40" t="str">
        <f>Auslosung!D16</f>
        <v>Strüth</v>
      </c>
      <c r="E12" s="40">
        <f>Auslosung!E16</f>
        <v>8</v>
      </c>
      <c r="F12" s="34" t="str">
        <f>IF(E12=0,"",INDEX(Ergebnisse!$A$1:$B$16,MATCH(E12,Ergebnisse!$A$1:$A$16,),2))</f>
        <v>Gareth Bale - Wales</v>
      </c>
      <c r="G12" s="72">
        <f>IF(E12=0,"",INDEX(Ergebnisse!$A$1:$C$16,MATCH(E12,Ergebnisse!$A$1:$A$16,),3))</f>
        <v>395</v>
      </c>
      <c r="H12" s="73">
        <f>IF(G12=0,"",INDEX(Ergebnisse!$D$1:$E$16,MATCH(G12,Ergebnisse!$D$1:$D$16,),2))</f>
        <v>4</v>
      </c>
      <c r="I12" s="9" t="s">
        <v>71</v>
      </c>
      <c r="J12" s="75">
        <v>14</v>
      </c>
      <c r="K12" s="75">
        <v>14</v>
      </c>
      <c r="L12" s="75">
        <v>12</v>
      </c>
      <c r="M12" s="75">
        <v>0</v>
      </c>
      <c r="N12" s="75">
        <v>0</v>
      </c>
      <c r="O12" s="75">
        <v>14</v>
      </c>
      <c r="P12" s="75">
        <v>16</v>
      </c>
      <c r="Q12" s="75">
        <v>14</v>
      </c>
      <c r="R12" s="75">
        <v>12</v>
      </c>
      <c r="S12" s="75">
        <v>0</v>
      </c>
      <c r="T12" s="75">
        <v>12</v>
      </c>
      <c r="U12" s="75">
        <v>10</v>
      </c>
      <c r="V12" s="75">
        <v>14</v>
      </c>
      <c r="W12" s="75">
        <v>12</v>
      </c>
      <c r="X12" s="75">
        <v>14</v>
      </c>
      <c r="Y12" s="75">
        <v>0</v>
      </c>
    </row>
    <row r="13" spans="1:25" x14ac:dyDescent="0.2">
      <c r="A13" s="40" t="str">
        <f>Auslosung!A17</f>
        <v>1a</v>
      </c>
      <c r="B13" s="40" t="str">
        <f>Auslosung!B17</f>
        <v>Moll</v>
      </c>
      <c r="C13" s="40" t="str">
        <f>Auslosung!C17</f>
        <v>Quirinia</v>
      </c>
      <c r="D13" s="40" t="str">
        <f>Auslosung!D17</f>
        <v>Buch</v>
      </c>
      <c r="E13" s="40">
        <f>Auslosung!E17</f>
        <v>12</v>
      </c>
      <c r="F13" s="34" t="str">
        <f>IF(E13=0,"",INDEX(Ergebnisse!$A$1:$B$16,MATCH(E13,Ergebnisse!$A$1:$A$16,),2))</f>
        <v>John O'Seah - Irland</v>
      </c>
      <c r="G13" s="72">
        <f>IF(E13=0,"",INDEX(Ergebnisse!$A$1:$C$16,MATCH(E13,Ergebnisse!$A$1:$A$16,),3))</f>
        <v>362.5</v>
      </c>
      <c r="H13" s="73">
        <f>IF(G13=0,"",INDEX(Ergebnisse!$D$1:$E$16,MATCH(G13,Ergebnisse!$D$1:$D$16,),2))</f>
        <v>4</v>
      </c>
      <c r="I13" s="9" t="s">
        <v>72</v>
      </c>
      <c r="J13" s="75">
        <v>17</v>
      </c>
      <c r="K13" s="75">
        <v>0</v>
      </c>
      <c r="L13" s="75">
        <v>21</v>
      </c>
      <c r="M13" s="75">
        <v>18</v>
      </c>
      <c r="N13" s="75">
        <v>19</v>
      </c>
      <c r="O13" s="75">
        <v>18</v>
      </c>
      <c r="P13" s="75">
        <v>21</v>
      </c>
      <c r="Q13" s="75">
        <v>0</v>
      </c>
      <c r="R13" s="75">
        <v>0</v>
      </c>
      <c r="S13" s="75">
        <v>12</v>
      </c>
      <c r="T13" s="75">
        <v>20</v>
      </c>
      <c r="U13" s="75">
        <v>10</v>
      </c>
      <c r="V13" s="75">
        <v>0</v>
      </c>
      <c r="W13" s="75">
        <v>0</v>
      </c>
      <c r="X13" s="75">
        <v>0</v>
      </c>
      <c r="Y13" s="75">
        <v>0</v>
      </c>
    </row>
    <row r="14" spans="1:25" x14ac:dyDescent="0.2">
      <c r="A14" s="40" t="str">
        <f>Auslosung!A18</f>
        <v>1a</v>
      </c>
      <c r="B14" s="40" t="str">
        <f>Auslosung!B18</f>
        <v>Salger</v>
      </c>
      <c r="C14" s="40" t="str">
        <f>Auslosung!C18</f>
        <v>Stephanie</v>
      </c>
      <c r="D14" s="40" t="str">
        <f>Auslosung!D18</f>
        <v>Röttingen</v>
      </c>
      <c r="E14" s="40">
        <f>Auslosung!E18</f>
        <v>5</v>
      </c>
      <c r="F14" s="34" t="str">
        <f>IF(E14=0,"",INDEX(Ergebnisse!$A$1:$B$16,MATCH(E14,Ergebnisse!$A$1:$A$16,),2))</f>
        <v>Cristiano Ronaldo - Portugal</v>
      </c>
      <c r="G14" s="72">
        <f>IF(E14=0,"",INDEX(Ergebnisse!$A$1:$C$16,MATCH(E14,Ergebnisse!$A$1:$A$16,),3))</f>
        <v>373</v>
      </c>
      <c r="H14" s="73">
        <f>IF(G14=0,"",INDEX(Ergebnisse!$D$1:$E$16,MATCH(G14,Ergebnisse!$D$1:$D$16,),2))</f>
        <v>4</v>
      </c>
      <c r="I14" s="9" t="s">
        <v>73</v>
      </c>
      <c r="J14" s="75">
        <v>0</v>
      </c>
      <c r="K14" s="75">
        <v>0</v>
      </c>
      <c r="L14" s="75">
        <v>6</v>
      </c>
      <c r="M14" s="75">
        <v>14</v>
      </c>
      <c r="N14" s="75">
        <v>11</v>
      </c>
      <c r="O14" s="75">
        <v>11</v>
      </c>
      <c r="P14" s="75">
        <v>0</v>
      </c>
      <c r="Q14" s="75">
        <v>0</v>
      </c>
      <c r="R14" s="75">
        <v>10</v>
      </c>
      <c r="S14" s="75">
        <v>13</v>
      </c>
      <c r="T14" s="75">
        <v>8</v>
      </c>
      <c r="U14" s="75">
        <v>6</v>
      </c>
      <c r="V14" s="75">
        <v>12</v>
      </c>
      <c r="W14" s="75">
        <v>8</v>
      </c>
      <c r="X14" s="75">
        <v>0</v>
      </c>
      <c r="Y14" s="75">
        <v>0</v>
      </c>
    </row>
    <row r="15" spans="1:25" x14ac:dyDescent="0.2">
      <c r="A15" s="40" t="str">
        <f>Auslosung!A19</f>
        <v>1a</v>
      </c>
      <c r="B15" s="40" t="str">
        <f>Auslosung!B19</f>
        <v>Steinhart</v>
      </c>
      <c r="C15" s="40" t="str">
        <f>Auslosung!C19</f>
        <v>Philippa</v>
      </c>
      <c r="D15" s="40" t="str">
        <f>Auslosung!D19</f>
        <v>Bieberehren</v>
      </c>
      <c r="E15" s="40">
        <f>Auslosung!E19</f>
        <v>4</v>
      </c>
      <c r="F15" s="34" t="str">
        <f>IF(E15=0,"",INDEX(Ergebnisse!$A$1:$B$16,MATCH(E15,Ergebnisse!$A$1:$A$16,),2))</f>
        <v>Xherdan Shaqiri - Schweiz</v>
      </c>
      <c r="G15" s="72">
        <f>IF(E15=0,"",INDEX(Ergebnisse!$A$1:$C$16,MATCH(E15,Ergebnisse!$A$1:$A$16,),3))</f>
        <v>337</v>
      </c>
      <c r="H15" s="73">
        <f>IF(G15=0,"",INDEX(Ergebnisse!$D$1:$E$16,MATCH(G15,Ergebnisse!$D$1:$D$16,),2))</f>
        <v>4</v>
      </c>
      <c r="I15" s="9" t="s">
        <v>74</v>
      </c>
      <c r="J15" s="75">
        <v>13</v>
      </c>
      <c r="K15" s="75">
        <v>15</v>
      </c>
      <c r="L15" s="75">
        <v>14</v>
      </c>
      <c r="M15" s="75">
        <v>13</v>
      </c>
      <c r="N15" s="75">
        <v>9</v>
      </c>
      <c r="O15" s="75">
        <v>0</v>
      </c>
      <c r="P15" s="75">
        <v>12</v>
      </c>
      <c r="Q15" s="75">
        <v>12</v>
      </c>
      <c r="R15" s="75">
        <v>13</v>
      </c>
      <c r="S15" s="75">
        <v>30</v>
      </c>
      <c r="T15" s="75">
        <v>11</v>
      </c>
      <c r="U15" s="75">
        <v>10</v>
      </c>
      <c r="V15" s="75">
        <v>8</v>
      </c>
      <c r="W15" s="75">
        <v>11</v>
      </c>
      <c r="X15" s="75">
        <v>14</v>
      </c>
      <c r="Y15" s="75">
        <v>9</v>
      </c>
    </row>
    <row r="16" spans="1:25" x14ac:dyDescent="0.2">
      <c r="A16" s="40" t="str">
        <f>Auslosung!A20</f>
        <v>1a</v>
      </c>
      <c r="B16" s="40" t="str">
        <f>Auslosung!B20</f>
        <v>Wein</v>
      </c>
      <c r="C16" s="40" t="str">
        <f>Auslosung!C20</f>
        <v>Daniela</v>
      </c>
      <c r="D16" s="40" t="str">
        <f>Auslosung!D20</f>
        <v>Röttingen</v>
      </c>
      <c r="E16" s="40">
        <f>Auslosung!E20</f>
        <v>16</v>
      </c>
      <c r="F16" s="34" t="str">
        <f>IF(E16=0,"",INDEX(Ergebnisse!$A$1:$B$16,MATCH(E16,Ergebnisse!$A$1:$A$16,),2))</f>
        <v>Wayne Rooney - England</v>
      </c>
      <c r="G16" s="72">
        <f>IF(E16=0,"",INDEX(Ergebnisse!$A$1:$C$16,MATCH(E16,Ergebnisse!$A$1:$A$16,),3))</f>
        <v>351</v>
      </c>
      <c r="H16" s="73">
        <f>IF(G16=0,"",INDEX(Ergebnisse!$D$1:$E$16,MATCH(G16,Ergebnisse!$D$1:$D$16,),2))</f>
        <v>4</v>
      </c>
      <c r="I16" s="9" t="s">
        <v>75</v>
      </c>
      <c r="J16" s="75">
        <v>30</v>
      </c>
      <c r="K16" s="75">
        <v>20</v>
      </c>
      <c r="L16" s="75">
        <v>18</v>
      </c>
      <c r="M16" s="75">
        <v>24</v>
      </c>
      <c r="N16" s="75">
        <v>24</v>
      </c>
      <c r="O16" s="75">
        <v>26</v>
      </c>
      <c r="P16" s="75">
        <v>22</v>
      </c>
      <c r="Q16" s="75">
        <v>18</v>
      </c>
      <c r="R16" s="75">
        <v>16</v>
      </c>
      <c r="S16" s="75">
        <v>15</v>
      </c>
      <c r="T16" s="75">
        <v>18</v>
      </c>
      <c r="U16" s="75">
        <v>18</v>
      </c>
      <c r="V16" s="75">
        <v>18</v>
      </c>
      <c r="W16" s="75">
        <v>15</v>
      </c>
      <c r="X16" s="75">
        <v>22</v>
      </c>
      <c r="Y16" s="75">
        <v>18</v>
      </c>
    </row>
    <row r="17" spans="1:25" x14ac:dyDescent="0.2">
      <c r="A17" s="40" t="str">
        <f>Auslosung!A21</f>
        <v>1a</v>
      </c>
      <c r="B17" s="40" t="str">
        <f>Auslosung!B21</f>
        <v>Willsch</v>
      </c>
      <c r="C17" s="40" t="str">
        <f>Auslosung!C21</f>
        <v>Maria</v>
      </c>
      <c r="D17" s="40" t="str">
        <f>Auslosung!D21</f>
        <v>Röttingen</v>
      </c>
      <c r="E17" s="40">
        <f>Auslosung!E21</f>
        <v>1</v>
      </c>
      <c r="F17" s="34" t="str">
        <f>IF(E17=0,"",INDEX(Ergebnisse!$A$1:$B$16,MATCH(E17,Ergebnisse!$A$1:$A$16,),2))</f>
        <v>Aron Gunnarsson - Island</v>
      </c>
      <c r="G17" s="72">
        <f>IF(E17=0,"",INDEX(Ergebnisse!$A$1:$C$16,MATCH(E17,Ergebnisse!$A$1:$A$16,),3))</f>
        <v>456.5</v>
      </c>
      <c r="H17" s="73">
        <f>IF(G17=0,"",INDEX(Ergebnisse!$D$1:$E$16,MATCH(G17,Ergebnisse!$D$1:$D$16,),2))</f>
        <v>2</v>
      </c>
      <c r="I17" s="9" t="s">
        <v>76</v>
      </c>
      <c r="J17" s="75">
        <v>10</v>
      </c>
      <c r="K17" s="75">
        <v>10</v>
      </c>
      <c r="L17" s="75">
        <v>0</v>
      </c>
      <c r="M17" s="75">
        <v>10</v>
      </c>
      <c r="N17" s="75">
        <v>10</v>
      </c>
      <c r="O17" s="75">
        <v>10</v>
      </c>
      <c r="P17" s="75">
        <v>5</v>
      </c>
      <c r="Q17" s="75">
        <v>0</v>
      </c>
      <c r="R17" s="75">
        <v>10</v>
      </c>
      <c r="S17" s="75">
        <v>48</v>
      </c>
      <c r="T17" s="75">
        <v>15</v>
      </c>
      <c r="U17" s="75">
        <v>10</v>
      </c>
      <c r="V17" s="75">
        <v>5</v>
      </c>
      <c r="W17" s="75">
        <v>10</v>
      </c>
      <c r="X17" s="75">
        <v>10</v>
      </c>
      <c r="Y17" s="75">
        <v>10</v>
      </c>
    </row>
    <row r="18" spans="1:25" x14ac:dyDescent="0.2">
      <c r="A18" s="40" t="str">
        <f>Auslosung!A22</f>
        <v>1a</v>
      </c>
      <c r="B18" s="40" t="str">
        <f>Auslosung!B22</f>
        <v>Woodstock</v>
      </c>
      <c r="C18" s="40" t="str">
        <f>Auslosung!C22</f>
        <v>Neele</v>
      </c>
      <c r="D18" s="40" t="str">
        <f>Auslosung!D22</f>
        <v>Bieberehren</v>
      </c>
      <c r="E18" s="40">
        <f>Auslosung!E22</f>
        <v>1</v>
      </c>
      <c r="F18" s="34" t="str">
        <f>IF(E18=0,"",INDEX(Ergebnisse!$A$1:$B$16,MATCH(E18,Ergebnisse!$A$1:$A$16,),2))</f>
        <v>Aron Gunnarsson - Island</v>
      </c>
      <c r="G18" s="72">
        <f>IF(E18=0,"",INDEX(Ergebnisse!$A$1:$C$16,MATCH(E18,Ergebnisse!$A$1:$A$16,),3))</f>
        <v>456.5</v>
      </c>
      <c r="H18" s="73">
        <f>IF(G18=0,"",INDEX(Ergebnisse!$D$1:$E$16,MATCH(G18,Ergebnisse!$D$1:$D$16,),2))</f>
        <v>2</v>
      </c>
      <c r="I18" s="9" t="s">
        <v>77</v>
      </c>
      <c r="J18" s="75">
        <v>87</v>
      </c>
      <c r="K18" s="75">
        <v>69</v>
      </c>
      <c r="L18" s="75">
        <v>83</v>
      </c>
      <c r="M18" s="75">
        <v>69</v>
      </c>
      <c r="N18" s="75">
        <v>0</v>
      </c>
      <c r="O18" s="75">
        <v>99</v>
      </c>
      <c r="P18" s="75">
        <v>72</v>
      </c>
      <c r="Q18" s="75">
        <v>99</v>
      </c>
      <c r="R18" s="75">
        <v>0</v>
      </c>
      <c r="S18" s="75">
        <v>0</v>
      </c>
      <c r="T18" s="75">
        <v>0</v>
      </c>
      <c r="U18" s="75">
        <v>72</v>
      </c>
      <c r="V18" s="75">
        <v>66</v>
      </c>
      <c r="W18" s="75">
        <v>96</v>
      </c>
      <c r="X18" s="75">
        <v>78</v>
      </c>
      <c r="Y18" s="75">
        <v>0</v>
      </c>
    </row>
    <row r="19" spans="1:25" x14ac:dyDescent="0.2">
      <c r="A19" s="40" t="str">
        <f>Auslosung!A23</f>
        <v>1a</v>
      </c>
      <c r="B19" s="40" t="str">
        <f>Auslosung!B23</f>
        <v>Zeppelin</v>
      </c>
      <c r="C19" s="40" t="str">
        <f>Auslosung!C23</f>
        <v>Leni</v>
      </c>
      <c r="D19" s="40" t="str">
        <f>Auslosung!D23</f>
        <v>Bieberehren</v>
      </c>
      <c r="E19" s="40">
        <f>Auslosung!E23</f>
        <v>8</v>
      </c>
      <c r="F19" s="34" t="str">
        <f>IF(E19=0,"",INDEX(Ergebnisse!$A$1:$B$16,MATCH(E19,Ergebnisse!$A$1:$A$16,),2))</f>
        <v>Gareth Bale - Wales</v>
      </c>
      <c r="G19" s="72">
        <f>IF(E19=0,"",INDEX(Ergebnisse!$A$1:$C$16,MATCH(E19,Ergebnisse!$A$1:$A$16,),3))</f>
        <v>395</v>
      </c>
      <c r="H19" s="73">
        <f>IF(G19=0,"",INDEX(Ergebnisse!$D$1:$E$16,MATCH(G19,Ergebnisse!$D$1:$D$16,),2))</f>
        <v>4</v>
      </c>
      <c r="I19" s="9" t="s">
        <v>78</v>
      </c>
      <c r="J19" s="75">
        <v>10</v>
      </c>
      <c r="K19" s="75">
        <v>0</v>
      </c>
      <c r="L19" s="75">
        <v>0</v>
      </c>
      <c r="M19" s="75">
        <v>0</v>
      </c>
      <c r="N19" s="75">
        <v>14</v>
      </c>
      <c r="O19" s="75">
        <v>10</v>
      </c>
      <c r="P19" s="75">
        <v>0</v>
      </c>
      <c r="Q19" s="75">
        <v>0</v>
      </c>
      <c r="R19" s="75">
        <v>0</v>
      </c>
      <c r="S19" s="75">
        <v>18</v>
      </c>
      <c r="T19" s="75">
        <v>10</v>
      </c>
      <c r="U19" s="75">
        <v>10</v>
      </c>
      <c r="V19" s="75">
        <v>10</v>
      </c>
      <c r="W19" s="75">
        <v>0</v>
      </c>
      <c r="X19" s="76">
        <v>10</v>
      </c>
      <c r="Y19" s="75">
        <v>0</v>
      </c>
    </row>
    <row r="20" spans="1:25" x14ac:dyDescent="0.2">
      <c r="A20" s="40" t="str">
        <f>Auslosung!A24</f>
        <v>1a</v>
      </c>
      <c r="B20" s="40" t="str">
        <f>Auslosung!B24</f>
        <v>Belkner</v>
      </c>
      <c r="C20" s="40" t="str">
        <f>Auslosung!C24</f>
        <v>Jerome</v>
      </c>
      <c r="D20" s="40" t="str">
        <f>Auslosung!D24</f>
        <v>Bieberehren</v>
      </c>
      <c r="E20" s="40">
        <f>Auslosung!E24</f>
        <v>5</v>
      </c>
      <c r="F20" s="34" t="str">
        <f>IF(E20=0,"",INDEX(Ergebnisse!$A$1:$B$16,MATCH(E20,Ergebnisse!$A$1:$A$16,),2))</f>
        <v>Cristiano Ronaldo - Portugal</v>
      </c>
      <c r="G20" s="72">
        <f>IF(E20=0,"",INDEX(Ergebnisse!$A$1:$C$16,MATCH(E20,Ergebnisse!$A$1:$A$16,),3))</f>
        <v>373</v>
      </c>
      <c r="H20" s="73">
        <f>IF(G20=0,"",INDEX(Ergebnisse!$D$1:$E$16,MATCH(G20,Ergebnisse!$D$1:$D$16,),2))</f>
        <v>4</v>
      </c>
      <c r="I20" s="9" t="s">
        <v>79</v>
      </c>
      <c r="J20" s="76">
        <v>19</v>
      </c>
      <c r="K20" s="75">
        <v>15</v>
      </c>
      <c r="L20" s="75">
        <v>20</v>
      </c>
      <c r="M20" s="75">
        <v>18</v>
      </c>
      <c r="N20" s="75">
        <v>24</v>
      </c>
      <c r="O20" s="75">
        <v>0</v>
      </c>
      <c r="P20" s="75">
        <v>19</v>
      </c>
      <c r="Q20" s="75">
        <v>18</v>
      </c>
      <c r="R20" s="75">
        <v>17</v>
      </c>
      <c r="S20" s="75">
        <v>0</v>
      </c>
      <c r="T20" s="75">
        <v>16</v>
      </c>
      <c r="U20" s="75">
        <v>15</v>
      </c>
      <c r="V20" s="75">
        <v>17</v>
      </c>
      <c r="W20" s="75">
        <v>0</v>
      </c>
      <c r="X20" s="75">
        <v>19</v>
      </c>
      <c r="Y20" s="75">
        <v>15</v>
      </c>
    </row>
    <row r="21" spans="1:25" x14ac:dyDescent="0.2">
      <c r="A21" s="40" t="str">
        <f>Auslosung!A25</f>
        <v>1a</v>
      </c>
      <c r="B21" s="40" t="str">
        <f>Auslosung!B25</f>
        <v>Hund</v>
      </c>
      <c r="C21" s="40" t="str">
        <f>Auslosung!C25</f>
        <v>Kurt</v>
      </c>
      <c r="D21" s="40" t="str">
        <f>Auslosung!D25</f>
        <v>Bieberehren</v>
      </c>
      <c r="E21" s="40">
        <f>Auslosung!E25</f>
        <v>7</v>
      </c>
      <c r="F21" s="34" t="str">
        <f>IF(E21=0,"",INDEX(Ergebnisse!$A$1:$B$16,MATCH(E21,Ergebnisse!$A$1:$A$16,),2))</f>
        <v>Gabor Király - Ungarn</v>
      </c>
      <c r="G21" s="72">
        <f>IF(E21=0,"",INDEX(Ergebnisse!$A$1:$C$16,MATCH(E21,Ergebnisse!$A$1:$A$16,),3))</f>
        <v>478</v>
      </c>
      <c r="H21" s="73">
        <f>IF(G21=0,"",INDEX(Ergebnisse!$D$1:$E$16,MATCH(G21,Ergebnisse!$D$1:$D$16,),2))</f>
        <v>1</v>
      </c>
      <c r="I21" s="9" t="s">
        <v>80</v>
      </c>
      <c r="J21" s="76">
        <v>30</v>
      </c>
      <c r="K21" s="75">
        <v>24</v>
      </c>
      <c r="L21" s="25"/>
      <c r="M21" s="75">
        <v>0</v>
      </c>
      <c r="N21" s="75">
        <v>0</v>
      </c>
      <c r="O21" s="75">
        <v>0</v>
      </c>
      <c r="P21" s="75">
        <v>24</v>
      </c>
      <c r="Q21" s="75">
        <v>27</v>
      </c>
      <c r="R21" s="75">
        <v>30</v>
      </c>
      <c r="S21" s="75">
        <v>0</v>
      </c>
      <c r="T21" s="75">
        <v>33</v>
      </c>
      <c r="U21" s="75">
        <v>27</v>
      </c>
      <c r="V21" s="75">
        <v>24</v>
      </c>
      <c r="W21" s="75">
        <v>24</v>
      </c>
      <c r="X21" s="75">
        <v>0</v>
      </c>
      <c r="Y21" s="75">
        <v>27</v>
      </c>
    </row>
    <row r="22" spans="1:25" x14ac:dyDescent="0.2">
      <c r="A22" s="40" t="str">
        <f>Auslosung!A26</f>
        <v>1b</v>
      </c>
      <c r="B22" s="40" t="str">
        <f>Auslosung!B26</f>
        <v>Penara</v>
      </c>
      <c r="C22" s="40" t="str">
        <f>Auslosung!C26</f>
        <v>Horst</v>
      </c>
      <c r="D22" s="40" t="str">
        <f>Auslosung!D26</f>
        <v>Lenzenbrunn</v>
      </c>
      <c r="E22" s="40">
        <f>Auslosung!E26</f>
        <v>15</v>
      </c>
      <c r="F22" s="34" t="str">
        <f>IF(E22=0,"",INDEX(Ergebnisse!$A$1:$B$16,MATCH(E22,Ergebnisse!$A$1:$A$16,),2))</f>
        <v>Robert Lewandowski - Polen</v>
      </c>
      <c r="G22" s="72">
        <f>IF(E22=0,"",INDEX(Ergebnisse!$A$1:$C$16,MATCH(E22,Ergebnisse!$A$1:$A$16,),3))</f>
        <v>319</v>
      </c>
      <c r="H22" s="73">
        <f>IF(G22=0,"",INDEX(Ergebnisse!$D$1:$E$16,MATCH(G22,Ergebnisse!$D$1:$D$16,),2))</f>
        <v>4</v>
      </c>
      <c r="I22" s="9" t="s">
        <v>81</v>
      </c>
      <c r="J22" s="76">
        <v>16</v>
      </c>
      <c r="K22" s="75">
        <v>0</v>
      </c>
      <c r="L22" s="75">
        <v>27</v>
      </c>
      <c r="M22" s="75">
        <v>0</v>
      </c>
      <c r="N22" s="75">
        <v>25</v>
      </c>
      <c r="O22" s="75">
        <v>0</v>
      </c>
      <c r="P22" s="75">
        <v>0</v>
      </c>
      <c r="Q22" s="75">
        <v>13</v>
      </c>
      <c r="R22" s="75">
        <v>0</v>
      </c>
      <c r="S22" s="75">
        <v>0</v>
      </c>
      <c r="T22" s="75">
        <v>12</v>
      </c>
      <c r="U22" s="75">
        <v>16</v>
      </c>
      <c r="V22" s="75">
        <v>0</v>
      </c>
      <c r="W22" s="75">
        <v>0</v>
      </c>
      <c r="X22" s="75">
        <v>14</v>
      </c>
      <c r="Y22" s="75">
        <v>0</v>
      </c>
    </row>
    <row r="23" spans="1:25" x14ac:dyDescent="0.2">
      <c r="A23" s="40" t="str">
        <f>Auslosung!A27</f>
        <v>1b</v>
      </c>
      <c r="B23" s="40" t="str">
        <f>Auslosung!B27</f>
        <v>Rieser</v>
      </c>
      <c r="C23" s="40" t="str">
        <f>Auslosung!C27</f>
        <v>Jennifer</v>
      </c>
      <c r="D23" s="40" t="str">
        <f>Auslosung!D27</f>
        <v>Riedenheim</v>
      </c>
      <c r="E23" s="40">
        <f>Auslosung!E27</f>
        <v>4</v>
      </c>
      <c r="F23" s="34" t="str">
        <f>IF(E23=0,"",INDEX(Ergebnisse!$A$1:$B$16,MATCH(E23,Ergebnisse!$A$1:$A$16,),2))</f>
        <v>Xherdan Shaqiri - Schweiz</v>
      </c>
      <c r="G23" s="72">
        <f>IF(E23=0,"",INDEX(Ergebnisse!$A$1:$C$16,MATCH(E23,Ergebnisse!$A$1:$A$16,),3))</f>
        <v>337</v>
      </c>
      <c r="H23" s="73">
        <f>IF(G23=0,"",INDEX(Ergebnisse!$D$1:$E$16,MATCH(G23,Ergebnisse!$D$1:$D$16,),2))</f>
        <v>4</v>
      </c>
      <c r="I23" s="9" t="s">
        <v>82</v>
      </c>
      <c r="J23" s="76">
        <v>25</v>
      </c>
      <c r="K23" s="75">
        <v>32</v>
      </c>
      <c r="L23" s="75">
        <v>25</v>
      </c>
      <c r="M23" s="75">
        <v>0</v>
      </c>
      <c r="N23" s="75">
        <v>30</v>
      </c>
      <c r="O23" s="75">
        <v>10</v>
      </c>
      <c r="P23" s="75">
        <v>25</v>
      </c>
      <c r="Q23" s="75">
        <v>0</v>
      </c>
      <c r="R23" s="75">
        <v>0</v>
      </c>
      <c r="S23" s="75">
        <v>30</v>
      </c>
      <c r="T23" s="75">
        <v>0</v>
      </c>
      <c r="U23" s="75">
        <v>0</v>
      </c>
      <c r="V23" s="75">
        <v>0</v>
      </c>
      <c r="W23" s="75">
        <v>0</v>
      </c>
      <c r="X23" s="75">
        <v>0</v>
      </c>
      <c r="Y23" s="75">
        <v>0</v>
      </c>
    </row>
    <row r="24" spans="1:25" x14ac:dyDescent="0.2">
      <c r="A24" s="40" t="str">
        <f>Auslosung!A28</f>
        <v>1b</v>
      </c>
      <c r="B24" s="40" t="str">
        <f>Auslosung!B28</f>
        <v>Schoning</v>
      </c>
      <c r="C24" s="40" t="str">
        <f>Auslosung!C28</f>
        <v>Daniela</v>
      </c>
      <c r="D24" s="40" t="str">
        <f>Auslosung!D28</f>
        <v>Tauberrettersheim</v>
      </c>
      <c r="E24" s="40">
        <f>Auslosung!E28</f>
        <v>7</v>
      </c>
      <c r="F24" s="34" t="str">
        <f>IF(E24=0,"",INDEX(Ergebnisse!$A$1:$B$16,MATCH(E24,Ergebnisse!$A$1:$A$16,),2))</f>
        <v>Gabor Király - Ungarn</v>
      </c>
      <c r="G24" s="72">
        <f>IF(E24=0,"",INDEX(Ergebnisse!$A$1:$C$16,MATCH(E24,Ergebnisse!$A$1:$A$16,),3))</f>
        <v>478</v>
      </c>
      <c r="H24" s="73">
        <f>IF(G24=0,"",INDEX(Ergebnisse!$D$1:$E$16,MATCH(G24,Ergebnisse!$D$1:$D$16,),2))</f>
        <v>1</v>
      </c>
      <c r="I24" s="9" t="s">
        <v>83</v>
      </c>
      <c r="J24" s="76">
        <v>30</v>
      </c>
      <c r="K24" s="75">
        <v>0</v>
      </c>
      <c r="L24" s="75">
        <v>30</v>
      </c>
      <c r="M24" s="75">
        <v>0</v>
      </c>
      <c r="N24" s="75">
        <v>25</v>
      </c>
      <c r="O24" s="75">
        <v>30</v>
      </c>
      <c r="P24" s="75">
        <v>30</v>
      </c>
      <c r="Q24" s="75">
        <v>0</v>
      </c>
      <c r="R24" s="75">
        <v>0</v>
      </c>
      <c r="S24" s="75">
        <v>20</v>
      </c>
      <c r="T24" s="75">
        <v>0</v>
      </c>
      <c r="U24" s="75">
        <v>30</v>
      </c>
      <c r="V24" s="75">
        <v>30</v>
      </c>
      <c r="W24" s="75">
        <v>0</v>
      </c>
      <c r="X24" s="75">
        <v>0</v>
      </c>
      <c r="Y24" s="75">
        <v>30</v>
      </c>
    </row>
    <row r="25" spans="1:25" x14ac:dyDescent="0.2">
      <c r="A25" s="40" t="str">
        <f>Auslosung!A29</f>
        <v>1b</v>
      </c>
      <c r="B25" s="40" t="str">
        <f>Auslosung!B29</f>
        <v>Grimmig</v>
      </c>
      <c r="C25" s="40" t="str">
        <f>Auslosung!C29</f>
        <v>Karola</v>
      </c>
      <c r="D25" s="40" t="str">
        <f>Auslosung!D29</f>
        <v>Tauberrettersheim</v>
      </c>
      <c r="E25" s="40">
        <f>Auslosung!E29</f>
        <v>16</v>
      </c>
      <c r="F25" s="34" t="str">
        <f>IF(E25=0,"",INDEX(Ergebnisse!$A$1:$B$16,MATCH(E25,Ergebnisse!$A$1:$A$16,),2))</f>
        <v>Wayne Rooney - England</v>
      </c>
      <c r="G25" s="72">
        <f>IF(E25=0,"",INDEX(Ergebnisse!$A$1:$C$16,MATCH(E25,Ergebnisse!$A$1:$A$16,),3))</f>
        <v>351</v>
      </c>
      <c r="H25" s="73">
        <f>IF(G25=0,"",INDEX(Ergebnisse!$D$1:$E$16,MATCH(G25,Ergebnisse!$D$1:$D$16,),2))</f>
        <v>4</v>
      </c>
      <c r="I25" s="9" t="s">
        <v>84</v>
      </c>
      <c r="J25" s="76">
        <v>25</v>
      </c>
      <c r="K25" s="75">
        <v>25</v>
      </c>
      <c r="L25" s="75">
        <v>25</v>
      </c>
      <c r="M25" s="75">
        <v>25</v>
      </c>
      <c r="N25" s="75">
        <v>2</v>
      </c>
      <c r="O25" s="75">
        <v>25</v>
      </c>
      <c r="P25" s="75">
        <v>25</v>
      </c>
      <c r="Q25" s="75">
        <v>0</v>
      </c>
      <c r="R25" s="75">
        <v>0</v>
      </c>
      <c r="S25" s="75">
        <v>1.3</v>
      </c>
      <c r="T25" s="75">
        <v>0</v>
      </c>
      <c r="U25" s="75">
        <v>30</v>
      </c>
      <c r="V25" s="75">
        <v>0</v>
      </c>
      <c r="W25" s="75">
        <v>0</v>
      </c>
      <c r="X25" s="75">
        <v>0</v>
      </c>
      <c r="Y25" s="75">
        <v>25</v>
      </c>
    </row>
    <row r="26" spans="1:25" x14ac:dyDescent="0.2">
      <c r="A26" s="40" t="str">
        <f>Auslosung!A30</f>
        <v>1b</v>
      </c>
      <c r="B26" s="40" t="str">
        <f>Auslosung!B30</f>
        <v>Jordu</v>
      </c>
      <c r="C26" s="40" t="str">
        <f>Auslosung!C30</f>
        <v>Jaja</v>
      </c>
      <c r="D26" s="40" t="str">
        <f>Auslosung!D30</f>
        <v>Riedenheim</v>
      </c>
      <c r="E26" s="40">
        <f>Auslosung!E30</f>
        <v>9</v>
      </c>
      <c r="F26" s="34" t="str">
        <f>IF(E26=0,"",INDEX(Ergebnisse!$A$1:$B$16,MATCH(E26,Ergebnisse!$A$1:$A$16,),2))</f>
        <v>Gareth McAuley - Nordirland</v>
      </c>
      <c r="G26" s="72">
        <f>IF(E26=0,"",INDEX(Ergebnisse!$A$1:$C$16,MATCH(E26,Ergebnisse!$A$1:$A$16,),3))</f>
        <v>305.5</v>
      </c>
      <c r="H26" s="73">
        <f>IF(G26=0,"",INDEX(Ergebnisse!$D$1:$E$16,MATCH(G26,Ergebnisse!$D$1:$D$16,),2))</f>
        <v>4</v>
      </c>
      <c r="I26" s="9" t="s">
        <v>85</v>
      </c>
      <c r="J26" s="76">
        <v>5</v>
      </c>
      <c r="K26" s="75">
        <v>3</v>
      </c>
      <c r="L26" s="75">
        <v>4</v>
      </c>
      <c r="M26" s="75">
        <v>6</v>
      </c>
      <c r="N26" s="75">
        <v>18</v>
      </c>
      <c r="O26" s="75">
        <v>4</v>
      </c>
      <c r="P26" s="75">
        <v>4</v>
      </c>
      <c r="Q26" s="75">
        <v>0</v>
      </c>
      <c r="R26" s="75">
        <v>0</v>
      </c>
      <c r="S26" s="75">
        <v>18</v>
      </c>
      <c r="T26" s="75">
        <v>0</v>
      </c>
      <c r="U26" s="75">
        <v>0</v>
      </c>
      <c r="V26" s="75">
        <v>0</v>
      </c>
      <c r="W26" s="75">
        <v>0</v>
      </c>
      <c r="X26" s="75">
        <v>0</v>
      </c>
      <c r="Y26" s="75">
        <v>0</v>
      </c>
    </row>
    <row r="27" spans="1:25" x14ac:dyDescent="0.2">
      <c r="A27" s="40" t="str">
        <f>Auslosung!A31</f>
        <v>1b</v>
      </c>
      <c r="B27" s="40" t="str">
        <f>Auslosung!B31</f>
        <v>Kallote</v>
      </c>
      <c r="C27" s="40" t="str">
        <f>Auslosung!C31</f>
        <v>Marus</v>
      </c>
      <c r="D27" s="40" t="str">
        <f>Auslosung!D31</f>
        <v>Tauberrettersheim</v>
      </c>
      <c r="E27" s="40">
        <f>Auslosung!E31</f>
        <v>4</v>
      </c>
      <c r="F27" s="34" t="str">
        <f>IF(E27=0,"",INDEX(Ergebnisse!$A$1:$B$16,MATCH(E27,Ergebnisse!$A$1:$A$16,),2))</f>
        <v>Xherdan Shaqiri - Schweiz</v>
      </c>
      <c r="G27" s="72">
        <f>IF(E27=0,"",INDEX(Ergebnisse!$A$1:$C$16,MATCH(E27,Ergebnisse!$A$1:$A$16,),3))</f>
        <v>337</v>
      </c>
      <c r="H27" s="73">
        <f>IF(G27=0,"",INDEX(Ergebnisse!$D$1:$E$16,MATCH(G27,Ergebnisse!$D$1:$D$16,),2))</f>
        <v>4</v>
      </c>
      <c r="I27" s="9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</row>
    <row r="28" spans="1:25" x14ac:dyDescent="0.2">
      <c r="A28" s="40" t="str">
        <f>Auslosung!A32</f>
        <v>1b</v>
      </c>
      <c r="B28" s="40" t="str">
        <f>Auslosung!B32</f>
        <v>Adler</v>
      </c>
      <c r="C28" s="40" t="str">
        <f>Auslosung!C32</f>
        <v>Marja</v>
      </c>
      <c r="D28" s="40" t="str">
        <f>Auslosung!D32</f>
        <v>Tauberrettersheim</v>
      </c>
      <c r="E28" s="40">
        <f>Auslosung!E32</f>
        <v>3</v>
      </c>
      <c r="F28" s="34" t="str">
        <f>IF(E28=0,"",INDEX(Ergebnisse!$A$1:$B$16,MATCH(E28,Ergebnisse!$A$1:$A$16,),2))</f>
        <v>Antoine Griezmann - Frankreich</v>
      </c>
      <c r="G28" s="72">
        <f>IF(E28=0,"",INDEX(Ergebnisse!$A$1:$C$16,MATCH(E28,Ergebnisse!$A$1:$A$16,),3))</f>
        <v>454</v>
      </c>
      <c r="H28" s="73">
        <f>IF(G28=0,"",INDEX(Ergebnisse!$D$1:$E$16,MATCH(G28,Ergebnisse!$D$1:$D$16,),2))</f>
        <v>3</v>
      </c>
      <c r="I28" s="9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</row>
    <row r="29" spans="1:25" x14ac:dyDescent="0.2">
      <c r="A29" s="40" t="str">
        <f>Auslosung!A33</f>
        <v>1b</v>
      </c>
      <c r="B29" s="40" t="str">
        <f>Auslosung!B33</f>
        <v>Jannowski</v>
      </c>
      <c r="C29" s="40" t="str">
        <f>Auslosung!C33</f>
        <v>Sonja</v>
      </c>
      <c r="D29" s="40" t="str">
        <f>Auslosung!D33</f>
        <v>Tauberrettersheim</v>
      </c>
      <c r="E29" s="40">
        <f>Auslosung!E33</f>
        <v>14</v>
      </c>
      <c r="F29" s="34" t="str">
        <f>IF(E29=0,"",INDEX(Ergebnisse!$A$1:$B$16,MATCH(E29,Ergebnisse!$A$1:$A$16,),2))</f>
        <v>Marek Hamsik - Slowakei</v>
      </c>
      <c r="G29" s="72">
        <f>IF(E29=0,"",INDEX(Ergebnisse!$A$1:$C$16,MATCH(E29,Ergebnisse!$A$1:$A$16,),3))</f>
        <v>296</v>
      </c>
      <c r="H29" s="73">
        <f>IF(G29=0,"",INDEX(Ergebnisse!$D$1:$E$16,MATCH(G29,Ergebnisse!$D$1:$D$16,),2))</f>
        <v>4</v>
      </c>
    </row>
    <row r="30" spans="1:25" x14ac:dyDescent="0.2">
      <c r="A30" s="40" t="str">
        <f>Auslosung!A34</f>
        <v>1b</v>
      </c>
      <c r="B30" s="40" t="str">
        <f>Auslosung!B34</f>
        <v>Lowsano</v>
      </c>
      <c r="C30" s="40" t="str">
        <f>Auslosung!C34</f>
        <v>Simon</v>
      </c>
      <c r="D30" s="40" t="str">
        <f>Auslosung!D34</f>
        <v>Riedenheim</v>
      </c>
      <c r="E30" s="40">
        <f>Auslosung!E34</f>
        <v>13</v>
      </c>
      <c r="F30" s="34" t="str">
        <f>IF(E30=0,"",INDEX(Ergebnisse!$A$1:$B$16,MATCH(E30,Ergebnisse!$A$1:$A$16,),2))</f>
        <v>Kevin de Bruyne - Belgien</v>
      </c>
      <c r="G30" s="72">
        <f>IF(E30=0,"",INDEX(Ergebnisse!$A$1:$C$16,MATCH(E30,Ergebnisse!$A$1:$A$16,),3))</f>
        <v>309</v>
      </c>
      <c r="H30" s="73">
        <f>IF(G30=0,"",INDEX(Ergebnisse!$D$1:$E$16,MATCH(G30,Ergebnisse!$D$1:$D$16,),2))</f>
        <v>4</v>
      </c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</row>
    <row r="31" spans="1:25" x14ac:dyDescent="0.2">
      <c r="A31" s="40" t="str">
        <f>Auslosung!A35</f>
        <v>1b</v>
      </c>
      <c r="B31" s="40" t="str">
        <f>Auslosung!B35</f>
        <v>Pretlow</v>
      </c>
      <c r="C31" s="40" t="str">
        <f>Auslosung!C35</f>
        <v>Janus</v>
      </c>
      <c r="D31" s="40" t="str">
        <f>Auslosung!D35</f>
        <v>Tauberrettersheim</v>
      </c>
      <c r="E31" s="40">
        <f>Auslosung!E35</f>
        <v>1</v>
      </c>
      <c r="F31" s="34" t="str">
        <f>IF(E31=0,"",INDEX(Ergebnisse!$A$1:$B$16,MATCH(E31,Ergebnisse!$A$1:$A$16,),2))</f>
        <v>Aron Gunnarsson - Island</v>
      </c>
      <c r="G31" s="72">
        <f>IF(E31=0,"",INDEX(Ergebnisse!$A$1:$C$16,MATCH(E31,Ergebnisse!$A$1:$A$16,),3))</f>
        <v>456.5</v>
      </c>
      <c r="H31" s="73">
        <f>IF(G31=0,"",INDEX(Ergebnisse!$D$1:$E$16,MATCH(G31,Ergebnisse!$D$1:$D$16,),2))</f>
        <v>2</v>
      </c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</row>
    <row r="32" spans="1:25" x14ac:dyDescent="0.2">
      <c r="A32" s="40" t="str">
        <f>Auslosung!A36</f>
        <v>1b</v>
      </c>
      <c r="B32" s="40" t="str">
        <f>Auslosung!B36</f>
        <v>Schibar</v>
      </c>
      <c r="C32" s="40" t="str">
        <f>Auslosung!C36</f>
        <v>Mara</v>
      </c>
      <c r="D32" s="40" t="str">
        <f>Auslosung!D36</f>
        <v>Tauberrettersheim</v>
      </c>
      <c r="E32" s="40">
        <f>Auslosung!E36</f>
        <v>12</v>
      </c>
      <c r="F32" s="34" t="str">
        <f>IF(E32=0,"",INDEX(Ergebnisse!$A$1:$B$16,MATCH(E32,Ergebnisse!$A$1:$A$16,),2))</f>
        <v>John O'Seah - Irland</v>
      </c>
      <c r="G32" s="72">
        <f>IF(E32=0,"",INDEX(Ergebnisse!$A$1:$C$16,MATCH(E32,Ergebnisse!$A$1:$A$16,),3))</f>
        <v>362.5</v>
      </c>
      <c r="H32" s="73">
        <f>IF(G32=0,"",INDEX(Ergebnisse!$D$1:$E$16,MATCH(G32,Ergebnisse!$D$1:$D$16,),2))</f>
        <v>4</v>
      </c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</row>
    <row r="33" spans="1:8" x14ac:dyDescent="0.2">
      <c r="A33" s="40" t="str">
        <f>Auslosung!A37</f>
        <v>1b</v>
      </c>
      <c r="B33" s="40" t="str">
        <f>Auslosung!B37</f>
        <v>Schulze</v>
      </c>
      <c r="C33" s="40" t="str">
        <f>Auslosung!C37</f>
        <v>Anjoschka</v>
      </c>
      <c r="D33" s="40" t="str">
        <f>Auslosung!D37</f>
        <v>Tauberrettersheim</v>
      </c>
      <c r="E33" s="40">
        <f>Auslosung!E37</f>
        <v>11</v>
      </c>
      <c r="F33" s="34" t="str">
        <f>IF(E33=0,"",INDEX(Ergebnisse!$A$1:$B$16,MATCH(E33,Ergebnisse!$A$1:$A$16,),2))</f>
        <v>Ivan RaKitic - Kroatien</v>
      </c>
      <c r="G33" s="72">
        <f>IF(E33=0,"",INDEX(Ergebnisse!$A$1:$C$16,MATCH(E33,Ergebnisse!$A$1:$A$16,),3))</f>
        <v>334</v>
      </c>
      <c r="H33" s="73">
        <f>IF(G33=0,"",INDEX(Ergebnisse!$D$1:$E$16,MATCH(G33,Ergebnisse!$D$1:$D$16,),2))</f>
        <v>4</v>
      </c>
    </row>
    <row r="34" spans="1:8" x14ac:dyDescent="0.2">
      <c r="A34" s="40" t="str">
        <f>Auslosung!A38</f>
        <v>1b</v>
      </c>
      <c r="B34" s="40" t="str">
        <f>Auslosung!B38</f>
        <v>Wlodomar</v>
      </c>
      <c r="C34" s="40" t="str">
        <f>Auslosung!C38</f>
        <v>Hermann</v>
      </c>
      <c r="D34" s="40" t="str">
        <f>Auslosung!D38</f>
        <v>Tauberrettersheim</v>
      </c>
      <c r="E34" s="40">
        <f>Auslosung!E38</f>
        <v>10</v>
      </c>
      <c r="F34" s="34" t="str">
        <f>IF(E34=0,"",INDEX(Ergebnisse!$A$1:$B$16,MATCH(E34,Ergebnisse!$A$1:$A$16,),2))</f>
        <v>Gianluigi Buffon - Italien</v>
      </c>
      <c r="G34" s="72">
        <f>IF(E34=0,"",INDEX(Ergebnisse!$A$1:$C$16,MATCH(E34,Ergebnisse!$A$1:$A$16,),3))</f>
        <v>408.3</v>
      </c>
      <c r="H34" s="73">
        <f>IF(G34=0,"",INDEX(Ergebnisse!$D$1:$E$16,MATCH(G34,Ergebnisse!$D$1:$D$16,),2))</f>
        <v>4</v>
      </c>
    </row>
    <row r="35" spans="1:8" x14ac:dyDescent="0.2">
      <c r="A35" s="40" t="str">
        <f>Auslosung!A39</f>
        <v>1b</v>
      </c>
      <c r="B35" s="40" t="str">
        <f>Auslosung!B39</f>
        <v>Birkus</v>
      </c>
      <c r="C35" s="40" t="str">
        <f>Auslosung!C39</f>
        <v>Yvo</v>
      </c>
      <c r="D35" s="40" t="str">
        <f>Auslosung!D39</f>
        <v>Stalldorf</v>
      </c>
      <c r="E35" s="40">
        <f>Auslosung!E39</f>
        <v>3</v>
      </c>
      <c r="F35" s="34" t="str">
        <f>IF(E35=0,"",INDEX(Ergebnisse!$A$1:$B$16,MATCH(E35,Ergebnisse!$A$1:$A$16,),2))</f>
        <v>Antoine Griezmann - Frankreich</v>
      </c>
      <c r="G35" s="72">
        <f>IF(E35=0,"",INDEX(Ergebnisse!$A$1:$C$16,MATCH(E35,Ergebnisse!$A$1:$A$16,),3))</f>
        <v>454</v>
      </c>
      <c r="H35" s="73">
        <f>IF(G35=0,"",INDEX(Ergebnisse!$D$1:$E$16,MATCH(G35,Ergebnisse!$D$1:$D$16,),2))</f>
        <v>3</v>
      </c>
    </row>
    <row r="36" spans="1:8" x14ac:dyDescent="0.2">
      <c r="A36" s="40" t="str">
        <f>Auslosung!A40</f>
        <v>1b</v>
      </c>
      <c r="B36" s="40" t="str">
        <f>Auslosung!B40</f>
        <v>Echems</v>
      </c>
      <c r="C36" s="40" t="str">
        <f>Auslosung!C40</f>
        <v>Alexander</v>
      </c>
      <c r="D36" s="40" t="str">
        <f>Auslosung!D40</f>
        <v>Tauberrettersheim</v>
      </c>
      <c r="E36" s="40">
        <f>Auslosung!E40</f>
        <v>11</v>
      </c>
      <c r="F36" s="34" t="str">
        <f>IF(E36=0,"",INDEX(Ergebnisse!$A$1:$B$16,MATCH(E36,Ergebnisse!$A$1:$A$16,),2))</f>
        <v>Ivan RaKitic - Kroatien</v>
      </c>
      <c r="G36" s="72">
        <f>IF(E36=0,"",INDEX(Ergebnisse!$A$1:$C$16,MATCH(E36,Ergebnisse!$A$1:$A$16,),3))</f>
        <v>334</v>
      </c>
      <c r="H36" s="73">
        <f>IF(G36=0,"",INDEX(Ergebnisse!$D$1:$E$16,MATCH(G36,Ergebnisse!$D$1:$D$16,),2))</f>
        <v>4</v>
      </c>
    </row>
    <row r="37" spans="1:8" x14ac:dyDescent="0.2">
      <c r="A37" s="40" t="str">
        <f>Auslosung!A41</f>
        <v>1b</v>
      </c>
      <c r="B37" s="40" t="str">
        <f>Auslosung!B41</f>
        <v>Paustik</v>
      </c>
      <c r="C37" s="40" t="str">
        <f>Auslosung!C41</f>
        <v>Tanja</v>
      </c>
      <c r="D37" s="40" t="str">
        <f>Auslosung!D41</f>
        <v>Tauberrettersheim</v>
      </c>
      <c r="E37" s="40">
        <f>Auslosung!E41</f>
        <v>10</v>
      </c>
      <c r="F37" s="34" t="str">
        <f>IF(E37=0,"",INDEX(Ergebnisse!$A$1:$B$16,MATCH(E37,Ergebnisse!$A$1:$A$16,),2))</f>
        <v>Gianluigi Buffon - Italien</v>
      </c>
      <c r="G37" s="72">
        <f>IF(E37=0,"",INDEX(Ergebnisse!$A$1:$C$16,MATCH(E37,Ergebnisse!$A$1:$A$16,),3))</f>
        <v>408.3</v>
      </c>
      <c r="H37" s="73">
        <f>IF(G37=0,"",INDEX(Ergebnisse!$D$1:$E$16,MATCH(G37,Ergebnisse!$D$1:$D$16,),2))</f>
        <v>4</v>
      </c>
    </row>
    <row r="38" spans="1:8" x14ac:dyDescent="0.2">
      <c r="A38" s="40" t="str">
        <f>Auslosung!A42</f>
        <v>1b</v>
      </c>
      <c r="B38" s="40" t="str">
        <f>Auslosung!B42</f>
        <v>Struwe</v>
      </c>
      <c r="C38" s="40" t="str">
        <f>Auslosung!C42</f>
        <v>Bert</v>
      </c>
      <c r="D38" s="40" t="str">
        <f>Auslosung!D42</f>
        <v>Riedenheim</v>
      </c>
      <c r="E38" s="40">
        <f>Auslosung!E42</f>
        <v>2</v>
      </c>
      <c r="F38" s="34" t="str">
        <f>IF(E38=0,"",INDEX(Ergebnisse!$A$1:$B$16,MATCH(E38,Ergebnisse!$A$1:$A$16,),2))</f>
        <v>Andrés Iniesta - Spanien</v>
      </c>
      <c r="G38" s="72">
        <f>IF(E38=0,"",INDEX(Ergebnisse!$A$1:$C$16,MATCH(E38,Ergebnisse!$A$1:$A$16,),3))</f>
        <v>428</v>
      </c>
      <c r="H38" s="73">
        <f>IF(G38=0,"",INDEX(Ergebnisse!$D$1:$E$16,MATCH(G38,Ergebnisse!$D$1:$D$16,),2))</f>
        <v>4</v>
      </c>
    </row>
    <row r="39" spans="1:8" x14ac:dyDescent="0.2">
      <c r="A39" s="40" t="str">
        <f>Auslosung!A43</f>
        <v>1b</v>
      </c>
      <c r="B39" s="40" t="str">
        <f>Auslosung!B43</f>
        <v>Langwasser</v>
      </c>
      <c r="C39" s="40" t="str">
        <f>Auslosung!C43</f>
        <v>Yvo</v>
      </c>
      <c r="D39" s="40" t="str">
        <f>Auslosung!D43</f>
        <v>Tauberrettersheim</v>
      </c>
      <c r="E39" s="40">
        <f>Auslosung!E43</f>
        <v>12</v>
      </c>
      <c r="F39" s="34" t="str">
        <f>IF(E39=0,"",INDEX(Ergebnisse!$A$1:$B$16,MATCH(E39,Ergebnisse!$A$1:$A$16,),2))</f>
        <v>John O'Seah - Irland</v>
      </c>
      <c r="G39" s="72">
        <f>IF(E39=0,"",INDEX(Ergebnisse!$A$1:$C$16,MATCH(E39,Ergebnisse!$A$1:$A$16,),3))</f>
        <v>362.5</v>
      </c>
      <c r="H39" s="73">
        <f>IF(G39=0,"",INDEX(Ergebnisse!$D$1:$E$16,MATCH(G39,Ergebnisse!$D$1:$D$16,),2))</f>
        <v>4</v>
      </c>
    </row>
    <row r="40" spans="1:8" x14ac:dyDescent="0.2">
      <c r="A40" s="40" t="str">
        <f>Auslosung!A44</f>
        <v>1b</v>
      </c>
      <c r="B40" s="40" t="str">
        <f>Auslosung!B44</f>
        <v>Schöbel</v>
      </c>
      <c r="C40" s="40" t="str">
        <f>Auslosung!C44</f>
        <v>Uwe</v>
      </c>
      <c r="D40" s="40" t="str">
        <f>Auslosung!D44</f>
        <v>Tauberrettersheim</v>
      </c>
      <c r="E40" s="40">
        <f>Auslosung!E44</f>
        <v>14</v>
      </c>
      <c r="F40" s="34" t="str">
        <f>IF(E40=0,"",INDEX(Ergebnisse!$A$1:$B$16,MATCH(E40,Ergebnisse!$A$1:$A$16,),2))</f>
        <v>Marek Hamsik - Slowakei</v>
      </c>
      <c r="G40" s="72">
        <f>IF(E40=0,"",INDEX(Ergebnisse!$A$1:$C$16,MATCH(E40,Ergebnisse!$A$1:$A$16,),3))</f>
        <v>296</v>
      </c>
      <c r="H40" s="73">
        <f>IF(G40=0,"",INDEX(Ergebnisse!$D$1:$E$16,MATCH(G40,Ergebnisse!$D$1:$D$16,),2))</f>
        <v>4</v>
      </c>
    </row>
    <row r="41" spans="1:8" x14ac:dyDescent="0.2">
      <c r="A41" s="40" t="str">
        <f>Auslosung!A45</f>
        <v>2a</v>
      </c>
      <c r="B41" s="40" t="str">
        <f>Auslosung!B45</f>
        <v>Schrüll</v>
      </c>
      <c r="C41" s="40" t="str">
        <f>Auslosung!C45</f>
        <v>Sigbert</v>
      </c>
      <c r="D41" s="40" t="str">
        <f>Auslosung!D45</f>
        <v>Röttingen</v>
      </c>
      <c r="E41" s="40">
        <f>Auslosung!E45</f>
        <v>1</v>
      </c>
      <c r="F41" s="34" t="str">
        <f>IF(E41=0,"",INDEX(Ergebnisse!$A$1:$B$16,MATCH(E41,Ergebnisse!$A$1:$A$16,),2))</f>
        <v>Aron Gunnarsson - Island</v>
      </c>
      <c r="G41" s="72">
        <f>IF(E41=0,"",INDEX(Ergebnisse!$A$1:$C$16,MATCH(E41,Ergebnisse!$A$1:$A$16,),3))</f>
        <v>456.5</v>
      </c>
      <c r="H41" s="73">
        <f>IF(G41=0,"",INDEX(Ergebnisse!$D$1:$E$16,MATCH(G41,Ergebnisse!$D$1:$D$16,),2))</f>
        <v>2</v>
      </c>
    </row>
    <row r="42" spans="1:8" x14ac:dyDescent="0.2">
      <c r="A42" s="40" t="str">
        <f>Auslosung!A46</f>
        <v>2a</v>
      </c>
      <c r="B42" s="40" t="str">
        <f>Auslosung!B46</f>
        <v>Klim</v>
      </c>
      <c r="C42" s="40" t="str">
        <f>Auslosung!C46</f>
        <v>Christian</v>
      </c>
      <c r="D42" s="40" t="str">
        <f>Auslosung!D46</f>
        <v>Röttingen</v>
      </c>
      <c r="E42" s="40">
        <f>Auslosung!E46</f>
        <v>8</v>
      </c>
      <c r="F42" s="34" t="str">
        <f>IF(E42=0,"",INDEX(Ergebnisse!$A$1:$B$16,MATCH(E42,Ergebnisse!$A$1:$A$16,),2))</f>
        <v>Gareth Bale - Wales</v>
      </c>
      <c r="G42" s="72">
        <f>IF(E42=0,"",INDEX(Ergebnisse!$A$1:$C$16,MATCH(E42,Ergebnisse!$A$1:$A$16,),3))</f>
        <v>395</v>
      </c>
      <c r="H42" s="73">
        <f>IF(G42=0,"",INDEX(Ergebnisse!$D$1:$E$16,MATCH(G42,Ergebnisse!$D$1:$D$16,),2))</f>
        <v>4</v>
      </c>
    </row>
    <row r="43" spans="1:8" x14ac:dyDescent="0.2">
      <c r="A43" s="40" t="str">
        <f>Auslosung!A47</f>
        <v>2a</v>
      </c>
      <c r="B43" s="40" t="str">
        <f>Auslosung!B47</f>
        <v>Schlup</v>
      </c>
      <c r="C43" s="40" t="str">
        <f>Auslosung!C47</f>
        <v>Alexander</v>
      </c>
      <c r="D43" s="40" t="str">
        <f>Auslosung!D47</f>
        <v>Aufstetten</v>
      </c>
      <c r="E43" s="40">
        <f>Auslosung!E47</f>
        <v>7</v>
      </c>
      <c r="F43" s="34" t="str">
        <f>IF(E43=0,"",INDEX(Ergebnisse!$A$1:$B$16,MATCH(E43,Ergebnisse!$A$1:$A$16,),2))</f>
        <v>Gabor Király - Ungarn</v>
      </c>
      <c r="G43" s="72">
        <f>IF(E43=0,"",INDEX(Ergebnisse!$A$1:$C$16,MATCH(E43,Ergebnisse!$A$1:$A$16,),3))</f>
        <v>478</v>
      </c>
      <c r="H43" s="73">
        <f>IF(G43=0,"",INDEX(Ergebnisse!$D$1:$E$16,MATCH(G43,Ergebnisse!$D$1:$D$16,),2))</f>
        <v>1</v>
      </c>
    </row>
    <row r="44" spans="1:8" x14ac:dyDescent="0.2">
      <c r="A44" s="40" t="str">
        <f>Auslosung!A48</f>
        <v>2a</v>
      </c>
      <c r="B44" s="40" t="str">
        <f>Auslosung!B48</f>
        <v>Weber</v>
      </c>
      <c r="C44" s="40" t="str">
        <f>Auslosung!C48</f>
        <v>Katharina</v>
      </c>
      <c r="D44" s="40" t="str">
        <f>Auslosung!D48</f>
        <v>Röttingen</v>
      </c>
      <c r="E44" s="40">
        <f>Auslosung!E48</f>
        <v>6</v>
      </c>
      <c r="F44" s="34" t="str">
        <f>IF(E44=0,"",INDEX(Ergebnisse!$A$1:$B$16,MATCH(E44,Ergebnisse!$A$1:$A$16,),2))</f>
        <v>Manuel Neuer - Deutschland</v>
      </c>
      <c r="G44" s="72">
        <f>IF(E44=0,"",INDEX(Ergebnisse!$A$1:$C$16,MATCH(E44,Ergebnisse!$A$1:$A$16,),3))</f>
        <v>396</v>
      </c>
      <c r="H44" s="73">
        <f>IF(G44=0,"",INDEX(Ergebnisse!$D$1:$E$16,MATCH(G44,Ergebnisse!$D$1:$D$16,),2))</f>
        <v>4</v>
      </c>
    </row>
    <row r="45" spans="1:8" x14ac:dyDescent="0.2">
      <c r="A45" s="40" t="str">
        <f>Auslosung!A49</f>
        <v>2a</v>
      </c>
      <c r="B45" s="40" t="str">
        <f>Auslosung!B49</f>
        <v>Bäter</v>
      </c>
      <c r="C45" s="40" t="str">
        <f>Auslosung!C49</f>
        <v>Stella</v>
      </c>
      <c r="D45" s="40" t="str">
        <f>Auslosung!D49</f>
        <v>Röttingen</v>
      </c>
      <c r="E45" s="40">
        <f>Auslosung!E49</f>
        <v>15</v>
      </c>
      <c r="F45" s="34" t="str">
        <f>IF(E45=0,"",INDEX(Ergebnisse!$A$1:$B$16,MATCH(E45,Ergebnisse!$A$1:$A$16,),2))</f>
        <v>Robert Lewandowski - Polen</v>
      </c>
      <c r="G45" s="72">
        <f>IF(E45=0,"",INDEX(Ergebnisse!$A$1:$C$16,MATCH(E45,Ergebnisse!$A$1:$A$16,),3))</f>
        <v>319</v>
      </c>
      <c r="H45" s="73">
        <f>IF(G45=0,"",INDEX(Ergebnisse!$D$1:$E$16,MATCH(G45,Ergebnisse!$D$1:$D$16,),2))</f>
        <v>4</v>
      </c>
    </row>
    <row r="46" spans="1:8" x14ac:dyDescent="0.2">
      <c r="A46" s="40" t="str">
        <f>Auslosung!A50</f>
        <v>2a</v>
      </c>
      <c r="B46" s="40" t="str">
        <f>Auslosung!B50</f>
        <v>Brüssing</v>
      </c>
      <c r="C46" s="40" t="str">
        <f>Auslosung!C50</f>
        <v>Philipp</v>
      </c>
      <c r="D46" s="40" t="str">
        <f>Auslosung!D50</f>
        <v>Röttingen</v>
      </c>
      <c r="E46" s="40">
        <f>Auslosung!E50</f>
        <v>4</v>
      </c>
      <c r="F46" s="34" t="str">
        <f>IF(E46=0,"",INDEX(Ergebnisse!$A$1:$B$16,MATCH(E46,Ergebnisse!$A$1:$A$16,),2))</f>
        <v>Xherdan Shaqiri - Schweiz</v>
      </c>
      <c r="G46" s="72">
        <f>IF(E46=0,"",INDEX(Ergebnisse!$A$1:$C$16,MATCH(E46,Ergebnisse!$A$1:$A$16,),3))</f>
        <v>337</v>
      </c>
      <c r="H46" s="73">
        <f>IF(G46=0,"",INDEX(Ergebnisse!$D$1:$E$16,MATCH(G46,Ergebnisse!$D$1:$D$16,),2))</f>
        <v>4</v>
      </c>
    </row>
    <row r="47" spans="1:8" x14ac:dyDescent="0.2">
      <c r="A47" s="40" t="str">
        <f>Auslosung!A51</f>
        <v>2a</v>
      </c>
      <c r="B47" s="40" t="str">
        <f>Auslosung!B51</f>
        <v>Rollas</v>
      </c>
      <c r="C47" s="40" t="str">
        <f>Auslosung!C51</f>
        <v>Gerd</v>
      </c>
      <c r="D47" s="40" t="str">
        <f>Auslosung!D51</f>
        <v>Röttingen</v>
      </c>
      <c r="E47" s="40">
        <f>Auslosung!E51</f>
        <v>16</v>
      </c>
      <c r="F47" s="34" t="str">
        <f>IF(E47=0,"",INDEX(Ergebnisse!$A$1:$B$16,MATCH(E47,Ergebnisse!$A$1:$A$16,),2))</f>
        <v>Wayne Rooney - England</v>
      </c>
      <c r="G47" s="72">
        <f>IF(E47=0,"",INDEX(Ergebnisse!$A$1:$C$16,MATCH(E47,Ergebnisse!$A$1:$A$16,),3))</f>
        <v>351</v>
      </c>
      <c r="H47" s="73">
        <f>IF(G47=0,"",INDEX(Ergebnisse!$D$1:$E$16,MATCH(G47,Ergebnisse!$D$1:$D$16,),2))</f>
        <v>4</v>
      </c>
    </row>
    <row r="48" spans="1:8" x14ac:dyDescent="0.2">
      <c r="A48" s="40" t="str">
        <f>Auslosung!A52</f>
        <v>2a</v>
      </c>
      <c r="B48" s="40" t="str">
        <f>Auslosung!B52</f>
        <v>Gerlach</v>
      </c>
      <c r="C48" s="40" t="str">
        <f>Auslosung!C52</f>
        <v>Siegfried</v>
      </c>
      <c r="D48" s="40" t="str">
        <f>Auslosung!D52</f>
        <v>Röttingen</v>
      </c>
      <c r="E48" s="40">
        <f>Auslosung!E52</f>
        <v>16</v>
      </c>
      <c r="F48" s="34" t="str">
        <f>IF(E48=0,"",INDEX(Ergebnisse!$A$1:$B$16,MATCH(E48,Ergebnisse!$A$1:$A$16,),2))</f>
        <v>Wayne Rooney - England</v>
      </c>
      <c r="G48" s="72">
        <f>IF(E48=0,"",INDEX(Ergebnisse!$A$1:$C$16,MATCH(E48,Ergebnisse!$A$1:$A$16,),3))</f>
        <v>351</v>
      </c>
      <c r="H48" s="73">
        <f>IF(G48=0,"",INDEX(Ergebnisse!$D$1:$E$16,MATCH(G48,Ergebnisse!$D$1:$D$16,),2))</f>
        <v>4</v>
      </c>
    </row>
    <row r="49" spans="1:8" x14ac:dyDescent="0.2">
      <c r="A49" s="40" t="str">
        <f>Auslosung!A53</f>
        <v>2a</v>
      </c>
      <c r="B49" s="40" t="str">
        <f>Auslosung!B53</f>
        <v xml:space="preserve">Althaus             </v>
      </c>
      <c r="C49" s="40" t="str">
        <f>Auslosung!C53</f>
        <v>Christa</v>
      </c>
      <c r="D49" s="40" t="str">
        <f>Auslosung!D53</f>
        <v>Röttingen</v>
      </c>
      <c r="E49" s="40">
        <f>Auslosung!E53</f>
        <v>11</v>
      </c>
      <c r="F49" s="34" t="str">
        <f>IF(E49=0,"",INDEX(Ergebnisse!$A$1:$B$16,MATCH(E49,Ergebnisse!$A$1:$A$16,),2))</f>
        <v>Ivan RaKitic - Kroatien</v>
      </c>
      <c r="G49" s="72">
        <f>IF(E49=0,"",INDEX(Ergebnisse!$A$1:$C$16,MATCH(E49,Ergebnisse!$A$1:$A$16,),3))</f>
        <v>334</v>
      </c>
      <c r="H49" s="73">
        <f>IF(G49=0,"",INDEX(Ergebnisse!$D$1:$E$16,MATCH(G49,Ergebnisse!$D$1:$D$16,),2))</f>
        <v>4</v>
      </c>
    </row>
    <row r="50" spans="1:8" x14ac:dyDescent="0.2">
      <c r="A50" s="40" t="str">
        <f>Auslosung!A54</f>
        <v>2a</v>
      </c>
      <c r="B50" s="40" t="str">
        <f>Auslosung!B54</f>
        <v xml:space="preserve">Alt                 </v>
      </c>
      <c r="C50" s="40" t="str">
        <f>Auslosung!C54</f>
        <v>Julia</v>
      </c>
      <c r="D50" s="40" t="str">
        <f>Auslosung!D54</f>
        <v>Röttingen</v>
      </c>
      <c r="E50" s="40">
        <f>Auslosung!E54</f>
        <v>5</v>
      </c>
      <c r="F50" s="34" t="str">
        <f>IF(E50=0,"",INDEX(Ergebnisse!$A$1:$B$16,MATCH(E50,Ergebnisse!$A$1:$A$16,),2))</f>
        <v>Cristiano Ronaldo - Portugal</v>
      </c>
      <c r="G50" s="72">
        <f>IF(E50=0,"",INDEX(Ergebnisse!$A$1:$C$16,MATCH(E50,Ergebnisse!$A$1:$A$16,),3))</f>
        <v>373</v>
      </c>
      <c r="H50" s="73">
        <f>IF(G50=0,"",INDEX(Ergebnisse!$D$1:$E$16,MATCH(G50,Ergebnisse!$D$1:$D$16,),2))</f>
        <v>4</v>
      </c>
    </row>
    <row r="51" spans="1:8" x14ac:dyDescent="0.2">
      <c r="A51" s="40" t="str">
        <f>Auslosung!A55</f>
        <v>2a</v>
      </c>
      <c r="B51" s="40" t="str">
        <f>Auslosung!B55</f>
        <v xml:space="preserve">Andersen            </v>
      </c>
      <c r="C51" s="40" t="str">
        <f>Auslosung!C55</f>
        <v>Thomas</v>
      </c>
      <c r="D51" s="40" t="str">
        <f>Auslosung!D55</f>
        <v>Aufstetten</v>
      </c>
      <c r="E51" s="40">
        <f>Auslosung!E55</f>
        <v>5</v>
      </c>
      <c r="F51" s="34" t="str">
        <f>IF(E51=0,"",INDEX(Ergebnisse!$A$1:$B$16,MATCH(E51,Ergebnisse!$A$1:$A$16,),2))</f>
        <v>Cristiano Ronaldo - Portugal</v>
      </c>
      <c r="G51" s="72">
        <f>IF(E51=0,"",INDEX(Ergebnisse!$A$1:$C$16,MATCH(E51,Ergebnisse!$A$1:$A$16,),3))</f>
        <v>373</v>
      </c>
      <c r="H51" s="73">
        <f>IF(G51=0,"",INDEX(Ergebnisse!$D$1:$E$16,MATCH(G51,Ergebnisse!$D$1:$D$16,),2))</f>
        <v>4</v>
      </c>
    </row>
    <row r="52" spans="1:8" x14ac:dyDescent="0.2">
      <c r="A52" s="40" t="str">
        <f>Auslosung!A56</f>
        <v>2a</v>
      </c>
      <c r="B52" s="40" t="str">
        <f>Auslosung!B56</f>
        <v xml:space="preserve">Becker              </v>
      </c>
      <c r="C52" s="40" t="str">
        <f>Auslosung!C56</f>
        <v>Carola</v>
      </c>
      <c r="D52" s="40" t="str">
        <f>Auslosung!D56</f>
        <v>Röttingen</v>
      </c>
      <c r="E52" s="40">
        <f>Auslosung!E56</f>
        <v>12</v>
      </c>
      <c r="F52" s="34" t="str">
        <f>IF(E52=0,"",INDEX(Ergebnisse!$A$1:$B$16,MATCH(E52,Ergebnisse!$A$1:$A$16,),2))</f>
        <v>John O'Seah - Irland</v>
      </c>
      <c r="G52" s="72">
        <f>IF(E52=0,"",INDEX(Ergebnisse!$A$1:$C$16,MATCH(E52,Ergebnisse!$A$1:$A$16,),3))</f>
        <v>362.5</v>
      </c>
      <c r="H52" s="73">
        <f>IF(G52=0,"",INDEX(Ergebnisse!$D$1:$E$16,MATCH(G52,Ergebnisse!$D$1:$D$16,),2))</f>
        <v>4</v>
      </c>
    </row>
    <row r="53" spans="1:8" x14ac:dyDescent="0.2">
      <c r="A53" s="40" t="str">
        <f>Auslosung!A57</f>
        <v>2a</v>
      </c>
      <c r="B53" s="40" t="str">
        <f>Auslosung!B57</f>
        <v xml:space="preserve">Beck                </v>
      </c>
      <c r="C53" s="40" t="str">
        <f>Auslosung!C57</f>
        <v>Franz</v>
      </c>
      <c r="D53" s="40" t="str">
        <f>Auslosung!D57</f>
        <v>Röttingen</v>
      </c>
      <c r="E53" s="40">
        <f>Auslosung!E57</f>
        <v>5</v>
      </c>
      <c r="F53" s="34" t="str">
        <f>IF(E53=0,"",INDEX(Ergebnisse!$A$1:$B$16,MATCH(E53,Ergebnisse!$A$1:$A$16,),2))</f>
        <v>Cristiano Ronaldo - Portugal</v>
      </c>
      <c r="G53" s="72">
        <f>IF(E53=0,"",INDEX(Ergebnisse!$A$1:$C$16,MATCH(E53,Ergebnisse!$A$1:$A$16,),3))</f>
        <v>373</v>
      </c>
      <c r="H53" s="73">
        <f>IF(G53=0,"",INDEX(Ergebnisse!$D$1:$E$16,MATCH(G53,Ergebnisse!$D$1:$D$16,),2))</f>
        <v>4</v>
      </c>
    </row>
    <row r="54" spans="1:8" x14ac:dyDescent="0.2">
      <c r="A54" s="40" t="str">
        <f>Auslosung!A58</f>
        <v>2a</v>
      </c>
      <c r="B54" s="40" t="str">
        <f>Auslosung!B58</f>
        <v xml:space="preserve">Becker              </v>
      </c>
      <c r="C54" s="40" t="str">
        <f>Auslosung!C58</f>
        <v>Jonas</v>
      </c>
      <c r="D54" s="40" t="str">
        <f>Auslosung!D58</f>
        <v>Röttingen</v>
      </c>
      <c r="E54" s="40">
        <f>Auslosung!E58</f>
        <v>14</v>
      </c>
      <c r="F54" s="34" t="str">
        <f>IF(E54=0,"",INDEX(Ergebnisse!$A$1:$B$16,MATCH(E54,Ergebnisse!$A$1:$A$16,),2))</f>
        <v>Marek Hamsik - Slowakei</v>
      </c>
      <c r="G54" s="72">
        <f>IF(E54=0,"",INDEX(Ergebnisse!$A$1:$C$16,MATCH(E54,Ergebnisse!$A$1:$A$16,),3))</f>
        <v>296</v>
      </c>
      <c r="H54" s="73">
        <f>IF(G54=0,"",INDEX(Ergebnisse!$D$1:$E$16,MATCH(G54,Ergebnisse!$D$1:$D$16,),2))</f>
        <v>4</v>
      </c>
    </row>
    <row r="55" spans="1:8" x14ac:dyDescent="0.2">
      <c r="A55" s="40" t="str">
        <f>Auslosung!A59</f>
        <v>2a</v>
      </c>
      <c r="B55" s="40" t="str">
        <f>Auslosung!B59</f>
        <v xml:space="preserve">Becker              </v>
      </c>
      <c r="C55" s="40" t="str">
        <f>Auslosung!C59</f>
        <v>Jutta</v>
      </c>
      <c r="D55" s="40" t="str">
        <f>Auslosung!D59</f>
        <v>Röttingen</v>
      </c>
      <c r="E55" s="40">
        <f>Auslosung!E59</f>
        <v>4</v>
      </c>
      <c r="F55" s="34" t="str">
        <f>IF(E55=0,"",INDEX(Ergebnisse!$A$1:$B$16,MATCH(E55,Ergebnisse!$A$1:$A$16,),2))</f>
        <v>Xherdan Shaqiri - Schweiz</v>
      </c>
      <c r="G55" s="72">
        <f>IF(E55=0,"",INDEX(Ergebnisse!$A$1:$C$16,MATCH(E55,Ergebnisse!$A$1:$A$16,),3))</f>
        <v>337</v>
      </c>
      <c r="H55" s="73">
        <f>IF(G55=0,"",INDEX(Ergebnisse!$D$1:$E$16,MATCH(G55,Ergebnisse!$D$1:$D$16,),2))</f>
        <v>4</v>
      </c>
    </row>
    <row r="56" spans="1:8" x14ac:dyDescent="0.2">
      <c r="A56" s="40" t="str">
        <f>Auslosung!A60</f>
        <v>2a</v>
      </c>
      <c r="B56" s="40" t="str">
        <f>Auslosung!B60</f>
        <v xml:space="preserve">Gerlach             </v>
      </c>
      <c r="C56" s="40" t="str">
        <f>Auslosung!C60</f>
        <v>Peter</v>
      </c>
      <c r="D56" s="40" t="str">
        <f>Auslosung!D60</f>
        <v>Röttingen</v>
      </c>
      <c r="E56" s="40">
        <f>Auslosung!E60</f>
        <v>15</v>
      </c>
      <c r="F56" s="34" t="str">
        <f>IF(E56=0,"",INDEX(Ergebnisse!$A$1:$B$16,MATCH(E56,Ergebnisse!$A$1:$A$16,),2))</f>
        <v>Robert Lewandowski - Polen</v>
      </c>
      <c r="G56" s="72">
        <f>IF(E56=0,"",INDEX(Ergebnisse!$A$1:$C$16,MATCH(E56,Ergebnisse!$A$1:$A$16,),3))</f>
        <v>319</v>
      </c>
      <c r="H56" s="73">
        <f>IF(G56=0,"",INDEX(Ergebnisse!$D$1:$E$16,MATCH(G56,Ergebnisse!$D$1:$D$16,),2))</f>
        <v>4</v>
      </c>
    </row>
    <row r="57" spans="1:8" x14ac:dyDescent="0.2">
      <c r="A57" s="40" t="str">
        <f>Auslosung!A61</f>
        <v>2a</v>
      </c>
      <c r="B57" s="40" t="str">
        <f>Auslosung!B61</f>
        <v xml:space="preserve">Herold              </v>
      </c>
      <c r="C57" s="40" t="str">
        <f>Auslosung!C61</f>
        <v>Karin</v>
      </c>
      <c r="D57" s="40" t="str">
        <f>Auslosung!D61</f>
        <v>Strüth</v>
      </c>
      <c r="E57" s="40">
        <f>Auslosung!E61</f>
        <v>3</v>
      </c>
      <c r="F57" s="34" t="str">
        <f>IF(E57=0,"",INDEX(Ergebnisse!$A$1:$B$16,MATCH(E57,Ergebnisse!$A$1:$A$16,),2))</f>
        <v>Antoine Griezmann - Frankreich</v>
      </c>
      <c r="G57" s="72">
        <f>IF(E57=0,"",INDEX(Ergebnisse!$A$1:$C$16,MATCH(E57,Ergebnisse!$A$1:$A$16,),3))</f>
        <v>454</v>
      </c>
      <c r="H57" s="73">
        <f>IF(G57=0,"",INDEX(Ergebnisse!$D$1:$E$16,MATCH(G57,Ergebnisse!$D$1:$D$16,),2))</f>
        <v>3</v>
      </c>
    </row>
    <row r="58" spans="1:8" x14ac:dyDescent="0.2">
      <c r="A58" s="40" t="str">
        <f>Auslosung!A62</f>
        <v>2a</v>
      </c>
      <c r="B58" s="40" t="str">
        <f>Auslosung!B62</f>
        <v xml:space="preserve">Herbst              </v>
      </c>
      <c r="C58" s="40" t="str">
        <f>Auslosung!C62</f>
        <v>Sandra</v>
      </c>
      <c r="D58" s="40" t="str">
        <f>Auslosung!D62</f>
        <v>Röttingen</v>
      </c>
      <c r="E58" s="40">
        <f>Auslosung!E62</f>
        <v>6</v>
      </c>
      <c r="F58" s="34" t="str">
        <f>IF(E58=0,"",INDEX(Ergebnisse!$A$1:$B$16,MATCH(E58,Ergebnisse!$A$1:$A$16,),2))</f>
        <v>Manuel Neuer - Deutschland</v>
      </c>
      <c r="G58" s="72">
        <f>IF(E58=0,"",INDEX(Ergebnisse!$A$1:$C$16,MATCH(E58,Ergebnisse!$A$1:$A$16,),3))</f>
        <v>396</v>
      </c>
      <c r="H58" s="73">
        <f>IF(G58=0,"",INDEX(Ergebnisse!$D$1:$E$16,MATCH(G58,Ergebnisse!$D$1:$D$16,),2))</f>
        <v>4</v>
      </c>
    </row>
    <row r="59" spans="1:8" x14ac:dyDescent="0.2">
      <c r="A59" s="40" t="str">
        <f>Auslosung!A63</f>
        <v>2b</v>
      </c>
      <c r="B59" s="40" t="str">
        <f>Auslosung!B63</f>
        <v xml:space="preserve">König               </v>
      </c>
      <c r="C59" s="40" t="str">
        <f>Auslosung!C63</f>
        <v>Gabriele</v>
      </c>
      <c r="D59" s="40" t="str">
        <f>Auslosung!D63</f>
        <v>Bieberehren</v>
      </c>
      <c r="E59" s="40">
        <f>Auslosung!E63</f>
        <v>9</v>
      </c>
      <c r="F59" s="34" t="str">
        <f>IF(E59=0,"",INDEX(Ergebnisse!$A$1:$B$16,MATCH(E59,Ergebnisse!$A$1:$A$16,),2))</f>
        <v>Gareth McAuley - Nordirland</v>
      </c>
      <c r="G59" s="72">
        <f>IF(E59=0,"",INDEX(Ergebnisse!$A$1:$C$16,MATCH(E59,Ergebnisse!$A$1:$A$16,),3))</f>
        <v>305.5</v>
      </c>
      <c r="H59" s="73">
        <f>IF(G59=0,"",INDEX(Ergebnisse!$D$1:$E$16,MATCH(G59,Ergebnisse!$D$1:$D$16,),2))</f>
        <v>4</v>
      </c>
    </row>
    <row r="60" spans="1:8" x14ac:dyDescent="0.2">
      <c r="A60" s="40" t="str">
        <f>Auslosung!A64</f>
        <v>2b</v>
      </c>
      <c r="B60" s="40" t="str">
        <f>Auslosung!B64</f>
        <v xml:space="preserve">Löwe                </v>
      </c>
      <c r="C60" s="40" t="str">
        <f>Auslosung!C64</f>
        <v>Jutta</v>
      </c>
      <c r="D60" s="40" t="str">
        <f>Auslosung!D64</f>
        <v>Riedenheim</v>
      </c>
      <c r="E60" s="40">
        <f>Auslosung!E64</f>
        <v>7</v>
      </c>
      <c r="F60" s="34" t="str">
        <f>IF(E60=0,"",INDEX(Ergebnisse!$A$1:$B$16,MATCH(E60,Ergebnisse!$A$1:$A$16,),2))</f>
        <v>Gabor Király - Ungarn</v>
      </c>
      <c r="G60" s="72">
        <f>IF(E60=0,"",INDEX(Ergebnisse!$A$1:$C$16,MATCH(E60,Ergebnisse!$A$1:$A$16,),3))</f>
        <v>478</v>
      </c>
      <c r="H60" s="73">
        <f>IF(G60=0,"",INDEX(Ergebnisse!$D$1:$E$16,MATCH(G60,Ergebnisse!$D$1:$D$16,),2))</f>
        <v>1</v>
      </c>
    </row>
    <row r="61" spans="1:8" x14ac:dyDescent="0.2">
      <c r="A61" s="40" t="str">
        <f>Auslosung!A65</f>
        <v>2b</v>
      </c>
      <c r="B61" s="40" t="str">
        <f>Auslosung!B65</f>
        <v xml:space="preserve">Lachner             </v>
      </c>
      <c r="C61" s="40" t="str">
        <f>Auslosung!C65</f>
        <v>Thomas</v>
      </c>
      <c r="D61" s="40" t="str">
        <f>Auslosung!D65</f>
        <v>Tauberrettersheim</v>
      </c>
      <c r="E61" s="40">
        <f>Auslosung!E65</f>
        <v>8</v>
      </c>
      <c r="F61" s="34" t="str">
        <f>IF(E61=0,"",INDEX(Ergebnisse!$A$1:$B$16,MATCH(E61,Ergebnisse!$A$1:$A$16,),2))</f>
        <v>Gareth Bale - Wales</v>
      </c>
      <c r="G61" s="72">
        <f>IF(E61=0,"",INDEX(Ergebnisse!$A$1:$C$16,MATCH(E61,Ergebnisse!$A$1:$A$16,),3))</f>
        <v>395</v>
      </c>
      <c r="H61" s="73">
        <f>IF(G61=0,"",INDEX(Ergebnisse!$D$1:$E$16,MATCH(G61,Ergebnisse!$D$1:$D$16,),2))</f>
        <v>4</v>
      </c>
    </row>
    <row r="62" spans="1:8" x14ac:dyDescent="0.2">
      <c r="A62" s="40" t="str">
        <f>Auslosung!A66</f>
        <v>2b</v>
      </c>
      <c r="B62" s="40" t="str">
        <f>Auslosung!B66</f>
        <v xml:space="preserve">Meyer               </v>
      </c>
      <c r="C62" s="40" t="str">
        <f>Auslosung!C66</f>
        <v>Jutta</v>
      </c>
      <c r="D62" s="40" t="str">
        <f>Auslosung!D66</f>
        <v>Riedenheim</v>
      </c>
      <c r="E62" s="40">
        <f>Auslosung!E66</f>
        <v>10</v>
      </c>
      <c r="F62" s="34" t="str">
        <f>IF(E62=0,"",INDEX(Ergebnisse!$A$1:$B$16,MATCH(E62,Ergebnisse!$A$1:$A$16,),2))</f>
        <v>Gianluigi Buffon - Italien</v>
      </c>
      <c r="G62" s="72">
        <f>IF(E62=0,"",INDEX(Ergebnisse!$A$1:$C$16,MATCH(E62,Ergebnisse!$A$1:$A$16,),3))</f>
        <v>408.3</v>
      </c>
      <c r="H62" s="73">
        <f>IF(G62=0,"",INDEX(Ergebnisse!$D$1:$E$16,MATCH(G62,Ergebnisse!$D$1:$D$16,),2))</f>
        <v>4</v>
      </c>
    </row>
    <row r="63" spans="1:8" x14ac:dyDescent="0.2">
      <c r="A63" s="40" t="str">
        <f>Auslosung!A67</f>
        <v>2b</v>
      </c>
      <c r="B63" s="40" t="str">
        <f>Auslosung!B67</f>
        <v xml:space="preserve">Müller              </v>
      </c>
      <c r="C63" s="40" t="str">
        <f>Auslosung!C67</f>
        <v>Tanja</v>
      </c>
      <c r="D63" s="40" t="str">
        <f>Auslosung!D67</f>
        <v>Riedenheim</v>
      </c>
      <c r="E63" s="40">
        <f>Auslosung!E67</f>
        <v>11</v>
      </c>
      <c r="F63" s="34" t="str">
        <f>IF(E63=0,"",INDEX(Ergebnisse!$A$1:$B$16,MATCH(E63,Ergebnisse!$A$1:$A$16,),2))</f>
        <v>Ivan RaKitic - Kroatien</v>
      </c>
      <c r="G63" s="72">
        <f>IF(E63=0,"",INDEX(Ergebnisse!$A$1:$C$16,MATCH(E63,Ergebnisse!$A$1:$A$16,),3))</f>
        <v>334</v>
      </c>
      <c r="H63" s="73">
        <f>IF(G63=0,"",INDEX(Ergebnisse!$D$1:$E$16,MATCH(G63,Ergebnisse!$D$1:$D$16,),2))</f>
        <v>4</v>
      </c>
    </row>
    <row r="64" spans="1:8" x14ac:dyDescent="0.2">
      <c r="A64" s="40" t="str">
        <f>Auslosung!A68</f>
        <v>2b</v>
      </c>
      <c r="B64" s="40" t="str">
        <f>Auslosung!B68</f>
        <v xml:space="preserve">Meisner             </v>
      </c>
      <c r="C64" s="40" t="str">
        <f>Auslosung!C68</f>
        <v>Wilfried</v>
      </c>
      <c r="D64" s="40" t="str">
        <f>Auslosung!D68</f>
        <v>Riedenheim</v>
      </c>
      <c r="E64" s="40">
        <f>Auslosung!E68</f>
        <v>13</v>
      </c>
      <c r="F64" s="34" t="str">
        <f>IF(E64=0,"",INDEX(Ergebnisse!$A$1:$B$16,MATCH(E64,Ergebnisse!$A$1:$A$16,),2))</f>
        <v>Kevin de Bruyne - Belgien</v>
      </c>
      <c r="G64" s="72">
        <f>IF(E64=0,"",INDEX(Ergebnisse!$A$1:$C$16,MATCH(E64,Ergebnisse!$A$1:$A$16,),3))</f>
        <v>309</v>
      </c>
      <c r="H64" s="73">
        <f>IF(G64=0,"",INDEX(Ergebnisse!$D$1:$E$16,MATCH(G64,Ergebnisse!$D$1:$D$16,),2))</f>
        <v>4</v>
      </c>
    </row>
    <row r="65" spans="1:8" x14ac:dyDescent="0.2">
      <c r="A65" s="40" t="str">
        <f>Auslosung!A69</f>
        <v>2b</v>
      </c>
      <c r="B65" s="40" t="str">
        <f>Auslosung!B69</f>
        <v xml:space="preserve">Petersen            </v>
      </c>
      <c r="C65" s="40" t="str">
        <f>Auslosung!C69</f>
        <v>Günter</v>
      </c>
      <c r="D65" s="40" t="str">
        <f>Auslosung!D69</f>
        <v>Riedenheim</v>
      </c>
      <c r="E65" s="40">
        <f>Auslosung!E69</f>
        <v>16</v>
      </c>
      <c r="F65" s="34" t="str">
        <f>IF(E65=0,"",INDEX(Ergebnisse!$A$1:$B$16,MATCH(E65,Ergebnisse!$A$1:$A$16,),2))</f>
        <v>Wayne Rooney - England</v>
      </c>
      <c r="G65" s="72">
        <f>IF(E65=0,"",INDEX(Ergebnisse!$A$1:$C$16,MATCH(E65,Ergebnisse!$A$1:$A$16,),3))</f>
        <v>351</v>
      </c>
      <c r="H65" s="73">
        <f>IF(G65=0,"",INDEX(Ergebnisse!$D$1:$E$16,MATCH(G65,Ergebnisse!$D$1:$D$16,),2))</f>
        <v>4</v>
      </c>
    </row>
    <row r="66" spans="1:8" x14ac:dyDescent="0.2">
      <c r="A66" s="40" t="str">
        <f>Auslosung!A70</f>
        <v>2b</v>
      </c>
      <c r="B66" s="40" t="str">
        <f>Auslosung!B70</f>
        <v xml:space="preserve">Pilowski            </v>
      </c>
      <c r="C66" s="40" t="str">
        <f>Auslosung!C70</f>
        <v>Heike</v>
      </c>
      <c r="D66" s="40" t="str">
        <f>Auslosung!D70</f>
        <v>Bieberehren</v>
      </c>
      <c r="E66" s="40">
        <f>Auslosung!E70</f>
        <v>2</v>
      </c>
      <c r="F66" s="34" t="str">
        <f>IF(E66=0,"",INDEX(Ergebnisse!$A$1:$B$16,MATCH(E66,Ergebnisse!$A$1:$A$16,),2))</f>
        <v>Andrés Iniesta - Spanien</v>
      </c>
      <c r="G66" s="72">
        <f>IF(E66=0,"",INDEX(Ergebnisse!$A$1:$C$16,MATCH(E66,Ergebnisse!$A$1:$A$16,),3))</f>
        <v>428</v>
      </c>
      <c r="H66" s="73">
        <f>IF(G66=0,"",INDEX(Ergebnisse!$D$1:$E$16,MATCH(G66,Ergebnisse!$D$1:$D$16,),2))</f>
        <v>4</v>
      </c>
    </row>
    <row r="67" spans="1:8" x14ac:dyDescent="0.2">
      <c r="A67" s="40" t="str">
        <f>Auslosung!A71</f>
        <v>2b</v>
      </c>
      <c r="B67" s="40" t="str">
        <f>Auslosung!B71</f>
        <v xml:space="preserve">Pausch              </v>
      </c>
      <c r="C67" s="40" t="str">
        <f>Auslosung!C71</f>
        <v>Jens</v>
      </c>
      <c r="D67" s="40" t="str">
        <f>Auslosung!D71</f>
        <v>Bieberehren</v>
      </c>
      <c r="E67" s="40">
        <f>Auslosung!E71</f>
        <v>12</v>
      </c>
      <c r="F67" s="34" t="str">
        <f>IF(E67=0,"",INDEX(Ergebnisse!$A$1:$B$16,MATCH(E67,Ergebnisse!$A$1:$A$16,),2))</f>
        <v>John O'Seah - Irland</v>
      </c>
      <c r="G67" s="72">
        <f>IF(E67=0,"",INDEX(Ergebnisse!$A$1:$C$16,MATCH(E67,Ergebnisse!$A$1:$A$16,),3))</f>
        <v>362.5</v>
      </c>
      <c r="H67" s="73">
        <f>IF(G67=0,"",INDEX(Ergebnisse!$D$1:$E$16,MATCH(G67,Ergebnisse!$D$1:$D$16,),2))</f>
        <v>4</v>
      </c>
    </row>
    <row r="68" spans="1:8" x14ac:dyDescent="0.2">
      <c r="A68" s="40" t="str">
        <f>Auslosung!A72</f>
        <v>2b</v>
      </c>
      <c r="B68" s="40" t="str">
        <f>Auslosung!B72</f>
        <v xml:space="preserve">Schösser            </v>
      </c>
      <c r="C68" s="40" t="str">
        <f>Auslosung!C72</f>
        <v>Bernd</v>
      </c>
      <c r="D68" s="40" t="str">
        <f>Auslosung!D72</f>
        <v>Bieberehren</v>
      </c>
      <c r="E68" s="40">
        <f>Auslosung!E72</f>
        <v>1</v>
      </c>
      <c r="F68" s="34" t="str">
        <f>IF(E68=0,"",INDEX(Ergebnisse!$A$1:$B$16,MATCH(E68,Ergebnisse!$A$1:$A$16,),2))</f>
        <v>Aron Gunnarsson - Island</v>
      </c>
      <c r="G68" s="72">
        <f>IF(E68=0,"",INDEX(Ergebnisse!$A$1:$C$16,MATCH(E68,Ergebnisse!$A$1:$A$16,),3))</f>
        <v>456.5</v>
      </c>
      <c r="H68" s="73">
        <f>IF(G68=0,"",INDEX(Ergebnisse!$D$1:$E$16,MATCH(G68,Ergebnisse!$D$1:$D$16,),2))</f>
        <v>2</v>
      </c>
    </row>
    <row r="69" spans="1:8" x14ac:dyDescent="0.2">
      <c r="A69" s="40" t="str">
        <f>Auslosung!A73</f>
        <v>2b</v>
      </c>
      <c r="B69" s="40" t="str">
        <f>Auslosung!B73</f>
        <v xml:space="preserve">Schmidt             </v>
      </c>
      <c r="C69" s="40" t="str">
        <f>Auslosung!C73</f>
        <v>Karl</v>
      </c>
      <c r="D69" s="40" t="str">
        <f>Auslosung!D73</f>
        <v>Riedenheim</v>
      </c>
      <c r="E69" s="40">
        <f>Auslosung!E73</f>
        <v>12</v>
      </c>
      <c r="F69" s="34" t="str">
        <f>IF(E69=0,"",INDEX(Ergebnisse!$A$1:$B$16,MATCH(E69,Ergebnisse!$A$1:$A$16,),2))</f>
        <v>John O'Seah - Irland</v>
      </c>
      <c r="G69" s="72">
        <f>IF(E69=0,"",INDEX(Ergebnisse!$A$1:$C$16,MATCH(E69,Ergebnisse!$A$1:$A$16,),3))</f>
        <v>362.5</v>
      </c>
      <c r="H69" s="73">
        <f>IF(G69=0,"",INDEX(Ergebnisse!$D$1:$E$16,MATCH(G69,Ergebnisse!$D$1:$D$16,),2))</f>
        <v>4</v>
      </c>
    </row>
    <row r="70" spans="1:8" x14ac:dyDescent="0.2">
      <c r="A70" s="40" t="str">
        <f>Auslosung!A74</f>
        <v>2b</v>
      </c>
      <c r="B70" s="40" t="str">
        <f>Auslosung!B74</f>
        <v xml:space="preserve">Schützer            </v>
      </c>
      <c r="C70" s="40" t="str">
        <f>Auslosung!C74</f>
        <v>Ulf</v>
      </c>
      <c r="D70" s="40" t="str">
        <f>Auslosung!D74</f>
        <v>Bieberehren</v>
      </c>
      <c r="E70" s="40">
        <f>Auslosung!E74</f>
        <v>5</v>
      </c>
      <c r="F70" s="34" t="str">
        <f>IF(E70=0,"",INDEX(Ergebnisse!$A$1:$B$16,MATCH(E70,Ergebnisse!$A$1:$A$16,),2))</f>
        <v>Cristiano Ronaldo - Portugal</v>
      </c>
      <c r="G70" s="72">
        <f>IF(E70=0,"",INDEX(Ergebnisse!$A$1:$C$16,MATCH(E70,Ergebnisse!$A$1:$A$16,),3))</f>
        <v>373</v>
      </c>
      <c r="H70" s="73">
        <f>IF(G70=0,"",INDEX(Ergebnisse!$D$1:$E$16,MATCH(G70,Ergebnisse!$D$1:$D$16,),2))</f>
        <v>4</v>
      </c>
    </row>
    <row r="71" spans="1:8" x14ac:dyDescent="0.2">
      <c r="A71" s="40" t="str">
        <f>Auslosung!A75</f>
        <v>2b</v>
      </c>
      <c r="B71" s="40" t="str">
        <f>Auslosung!B75</f>
        <v xml:space="preserve">Tönje               </v>
      </c>
      <c r="C71" s="40" t="str">
        <f>Auslosung!C75</f>
        <v>Christoph</v>
      </c>
      <c r="D71" s="40" t="str">
        <f>Auslosung!D75</f>
        <v>Tauberrettersheim</v>
      </c>
      <c r="E71" s="40">
        <f>Auslosung!E75</f>
        <v>6</v>
      </c>
      <c r="F71" s="34" t="str">
        <f>IF(E71=0,"",INDEX(Ergebnisse!$A$1:$B$16,MATCH(E71,Ergebnisse!$A$1:$A$16,),2))</f>
        <v>Manuel Neuer - Deutschland</v>
      </c>
      <c r="G71" s="72">
        <f>IF(E71=0,"",INDEX(Ergebnisse!$A$1:$C$16,MATCH(E71,Ergebnisse!$A$1:$A$16,),3))</f>
        <v>396</v>
      </c>
      <c r="H71" s="73">
        <f>IF(G71=0,"",INDEX(Ergebnisse!$D$1:$E$16,MATCH(G71,Ergebnisse!$D$1:$D$16,),2))</f>
        <v>4</v>
      </c>
    </row>
    <row r="72" spans="1:8" x14ac:dyDescent="0.2">
      <c r="A72" s="40" t="str">
        <f>Auslosung!A76</f>
        <v>2b</v>
      </c>
      <c r="B72" s="40" t="str">
        <f>Auslosung!B76</f>
        <v xml:space="preserve">Zeug                </v>
      </c>
      <c r="C72" s="40" t="str">
        <f>Auslosung!C76</f>
        <v>Konrad</v>
      </c>
      <c r="D72" s="40" t="str">
        <f>Auslosung!D76</f>
        <v>Stalldorf</v>
      </c>
      <c r="E72" s="40">
        <f>Auslosung!E76</f>
        <v>8</v>
      </c>
      <c r="F72" s="34" t="str">
        <f>IF(E72=0,"",INDEX(Ergebnisse!$A$1:$B$16,MATCH(E72,Ergebnisse!$A$1:$A$16,),2))</f>
        <v>Gareth Bale - Wales</v>
      </c>
      <c r="G72" s="72">
        <f>IF(E72=0,"",INDEX(Ergebnisse!$A$1:$C$16,MATCH(E72,Ergebnisse!$A$1:$A$16,),3))</f>
        <v>395</v>
      </c>
      <c r="H72" s="73">
        <f>IF(G72=0,"",INDEX(Ergebnisse!$D$1:$E$16,MATCH(G72,Ergebnisse!$D$1:$D$16,),2))</f>
        <v>4</v>
      </c>
    </row>
    <row r="73" spans="1:8" x14ac:dyDescent="0.2">
      <c r="A73" s="40" t="str">
        <f>Auslosung!A77</f>
        <v>2b</v>
      </c>
      <c r="B73" s="40" t="str">
        <f>Auslosung!B77</f>
        <v>Weiss</v>
      </c>
      <c r="C73" s="40" t="str">
        <f>Auslosung!C77</f>
        <v>Hannes</v>
      </c>
      <c r="D73" s="40" t="str">
        <f>Auslosung!D77</f>
        <v>Bieberehren</v>
      </c>
      <c r="E73" s="40">
        <f>Auslosung!E77</f>
        <v>15</v>
      </c>
      <c r="F73" s="34" t="str">
        <f>IF(E73=0,"",INDEX(Ergebnisse!$A$1:$B$16,MATCH(E73,Ergebnisse!$A$1:$A$16,),2))</f>
        <v>Robert Lewandowski - Polen</v>
      </c>
      <c r="G73" s="72">
        <f>IF(E73=0,"",INDEX(Ergebnisse!$A$1:$C$16,MATCH(E73,Ergebnisse!$A$1:$A$16,),3))</f>
        <v>319</v>
      </c>
      <c r="H73" s="73">
        <f>IF(G73=0,"",INDEX(Ergebnisse!$D$1:$E$16,MATCH(G73,Ergebnisse!$D$1:$D$16,),2))</f>
        <v>4</v>
      </c>
    </row>
    <row r="74" spans="1:8" x14ac:dyDescent="0.2">
      <c r="A74" s="40" t="str">
        <f>Auslosung!A78</f>
        <v>2b</v>
      </c>
      <c r="B74" s="40" t="str">
        <f>Auslosung!B78</f>
        <v>Berger</v>
      </c>
      <c r="C74" s="40" t="str">
        <f>Auslosung!C78</f>
        <v>Franz</v>
      </c>
      <c r="D74" s="40" t="str">
        <f>Auslosung!D78</f>
        <v>Tauberrettersheim</v>
      </c>
      <c r="E74" s="40">
        <f>Auslosung!E78</f>
        <v>5</v>
      </c>
      <c r="F74" s="34" t="str">
        <f>IF(E74=0,"",INDEX(Ergebnisse!$A$1:$B$16,MATCH(E74,Ergebnisse!$A$1:$A$16,),2))</f>
        <v>Cristiano Ronaldo - Portugal</v>
      </c>
      <c r="G74" s="72">
        <f>IF(E74=0,"",INDEX(Ergebnisse!$A$1:$C$16,MATCH(E74,Ergebnisse!$A$1:$A$16,),3))</f>
        <v>373</v>
      </c>
      <c r="H74" s="73">
        <f>IF(G74=0,"",INDEX(Ergebnisse!$D$1:$E$16,MATCH(G74,Ergebnisse!$D$1:$D$16,),2))</f>
        <v>4</v>
      </c>
    </row>
    <row r="75" spans="1:8" x14ac:dyDescent="0.2">
      <c r="A75" s="40" t="str">
        <f>Auslosung!A79</f>
        <v>2b</v>
      </c>
      <c r="B75" s="40" t="str">
        <f>Auslosung!B79</f>
        <v>Schwarz</v>
      </c>
      <c r="C75" s="40" t="str">
        <f>Auslosung!C79</f>
        <v>Albert</v>
      </c>
      <c r="D75" s="40" t="str">
        <f>Auslosung!D79</f>
        <v>Stalldorf</v>
      </c>
      <c r="E75" s="40">
        <f>Auslosung!E79</f>
        <v>4</v>
      </c>
      <c r="F75" s="34" t="str">
        <f>IF(E75=0,"",INDEX(Ergebnisse!$A$1:$B$16,MATCH(E75,Ergebnisse!$A$1:$A$16,),2))</f>
        <v>Xherdan Shaqiri - Schweiz</v>
      </c>
      <c r="G75" s="72">
        <f>IF(E75=0,"",INDEX(Ergebnisse!$A$1:$C$16,MATCH(E75,Ergebnisse!$A$1:$A$16,),3))</f>
        <v>337</v>
      </c>
      <c r="H75" s="73">
        <f>IF(G75=0,"",INDEX(Ergebnisse!$D$1:$E$16,MATCH(G75,Ergebnisse!$D$1:$D$16,),2))</f>
        <v>4</v>
      </c>
    </row>
    <row r="76" spans="1:8" x14ac:dyDescent="0.2">
      <c r="A76" s="40" t="str">
        <f>Auslosung!A80</f>
        <v>3a</v>
      </c>
      <c r="B76" s="40" t="str">
        <f>Auslosung!B80</f>
        <v>Herrmann</v>
      </c>
      <c r="C76" s="40" t="str">
        <f>Auslosung!C80</f>
        <v>Petra</v>
      </c>
      <c r="D76" s="40" t="str">
        <f>Auslosung!D80</f>
        <v>Röttingen</v>
      </c>
      <c r="E76" s="40">
        <f>Auslosung!E80</f>
        <v>9</v>
      </c>
      <c r="F76" s="34" t="str">
        <f>IF(E76=0,"",INDEX(Ergebnisse!$A$1:$B$16,MATCH(E76,Ergebnisse!$A$1:$A$16,),2))</f>
        <v>Gareth McAuley - Nordirland</v>
      </c>
      <c r="G76" s="72">
        <f>IF(E76=0,"",INDEX(Ergebnisse!$A$1:$C$16,MATCH(E76,Ergebnisse!$A$1:$A$16,),3))</f>
        <v>305.5</v>
      </c>
      <c r="H76" s="73">
        <f>IF(G76=0,"",INDEX(Ergebnisse!$D$1:$E$16,MATCH(G76,Ergebnisse!$D$1:$D$16,),2))</f>
        <v>4</v>
      </c>
    </row>
    <row r="77" spans="1:8" x14ac:dyDescent="0.2">
      <c r="A77" s="40" t="str">
        <f>Auslosung!A81</f>
        <v>3a</v>
      </c>
      <c r="B77" s="40" t="str">
        <f>Auslosung!B81</f>
        <v>Huber</v>
      </c>
      <c r="C77" s="40" t="str">
        <f>Auslosung!C81</f>
        <v>Maximilian</v>
      </c>
      <c r="D77" s="40" t="str">
        <f>Auslosung!D81</f>
        <v>Strüth</v>
      </c>
      <c r="E77" s="40">
        <f>Auslosung!E81</f>
        <v>11</v>
      </c>
      <c r="F77" s="34" t="str">
        <f>IF(E77=0,"",INDEX(Ergebnisse!$A$1:$B$16,MATCH(E77,Ergebnisse!$A$1:$A$16,),2))</f>
        <v>Ivan RaKitic - Kroatien</v>
      </c>
      <c r="G77" s="72">
        <f>IF(E77=0,"",INDEX(Ergebnisse!$A$1:$C$16,MATCH(E77,Ergebnisse!$A$1:$A$16,),3))</f>
        <v>334</v>
      </c>
      <c r="H77" s="73">
        <f>IF(G77=0,"",INDEX(Ergebnisse!$D$1:$E$16,MATCH(G77,Ergebnisse!$D$1:$D$16,),2))</f>
        <v>4</v>
      </c>
    </row>
    <row r="78" spans="1:8" x14ac:dyDescent="0.2">
      <c r="A78" s="40" t="str">
        <f>Auslosung!A82</f>
        <v>3a</v>
      </c>
      <c r="B78" s="40" t="str">
        <f>Auslosung!B82</f>
        <v>Meier</v>
      </c>
      <c r="C78" s="40" t="str">
        <f>Auslosung!C82</f>
        <v>Helga</v>
      </c>
      <c r="D78" s="40" t="str">
        <f>Auslosung!D82</f>
        <v>Röttingen</v>
      </c>
      <c r="E78" s="40">
        <f>Auslosung!E82</f>
        <v>10</v>
      </c>
      <c r="F78" s="34" t="str">
        <f>IF(E78=0,"",INDEX(Ergebnisse!$A$1:$B$16,MATCH(E78,Ergebnisse!$A$1:$A$16,),2))</f>
        <v>Gianluigi Buffon - Italien</v>
      </c>
      <c r="G78" s="72">
        <f>IF(E78=0,"",INDEX(Ergebnisse!$A$1:$C$16,MATCH(E78,Ergebnisse!$A$1:$A$16,),3))</f>
        <v>408.3</v>
      </c>
      <c r="H78" s="73">
        <f>IF(G78=0,"",INDEX(Ergebnisse!$D$1:$E$16,MATCH(G78,Ergebnisse!$D$1:$D$16,),2))</f>
        <v>4</v>
      </c>
    </row>
    <row r="79" spans="1:8" x14ac:dyDescent="0.2">
      <c r="A79" s="40" t="str">
        <f>Auslosung!A83</f>
        <v>3a</v>
      </c>
      <c r="B79" s="40" t="str">
        <f>Auslosung!B83</f>
        <v>Dorfmeister</v>
      </c>
      <c r="C79" s="40" t="str">
        <f>Auslosung!C83</f>
        <v>Sabine</v>
      </c>
      <c r="D79" s="40" t="str">
        <f>Auslosung!D83</f>
        <v>Bieberehren</v>
      </c>
      <c r="E79" s="40">
        <f>Auslosung!E83</f>
        <v>3</v>
      </c>
      <c r="F79" s="34" t="str">
        <f>IF(E79=0,"",INDEX(Ergebnisse!$A$1:$B$16,MATCH(E79,Ergebnisse!$A$1:$A$16,),2))</f>
        <v>Antoine Griezmann - Frankreich</v>
      </c>
      <c r="G79" s="72">
        <f>IF(E79=0,"",INDEX(Ergebnisse!$A$1:$C$16,MATCH(E79,Ergebnisse!$A$1:$A$16,),3))</f>
        <v>454</v>
      </c>
      <c r="H79" s="73">
        <f>IF(G79=0,"",INDEX(Ergebnisse!$D$1:$E$16,MATCH(G79,Ergebnisse!$D$1:$D$16,),2))</f>
        <v>3</v>
      </c>
    </row>
    <row r="80" spans="1:8" x14ac:dyDescent="0.2">
      <c r="A80" s="40" t="str">
        <f>Auslosung!A84</f>
        <v>3a</v>
      </c>
      <c r="B80" s="40" t="str">
        <f>Auslosung!B84</f>
        <v>Mayr</v>
      </c>
      <c r="C80" s="40" t="str">
        <f>Auslosung!C84</f>
        <v>Herbert</v>
      </c>
      <c r="D80" s="40" t="str">
        <f>Auslosung!D84</f>
        <v>Bieberehren</v>
      </c>
      <c r="E80" s="40">
        <f>Auslosung!E84</f>
        <v>2</v>
      </c>
      <c r="F80" s="34" t="str">
        <f>IF(E80=0,"",INDEX(Ergebnisse!$A$1:$B$16,MATCH(E80,Ergebnisse!$A$1:$A$16,),2))</f>
        <v>Andrés Iniesta - Spanien</v>
      </c>
      <c r="G80" s="72">
        <f>IF(E80=0,"",INDEX(Ergebnisse!$A$1:$C$16,MATCH(E80,Ergebnisse!$A$1:$A$16,),3))</f>
        <v>428</v>
      </c>
      <c r="H80" s="73">
        <f>IF(G80=0,"",INDEX(Ergebnisse!$D$1:$E$16,MATCH(G80,Ergebnisse!$D$1:$D$16,),2))</f>
        <v>4</v>
      </c>
    </row>
    <row r="81" spans="1:8" x14ac:dyDescent="0.2">
      <c r="A81" s="40" t="str">
        <f>Auslosung!A85</f>
        <v>3a</v>
      </c>
      <c r="B81" s="40" t="str">
        <f>Auslosung!B85</f>
        <v>Schwarz</v>
      </c>
      <c r="C81" s="40" t="str">
        <f>Auslosung!C85</f>
        <v>Daniel</v>
      </c>
      <c r="D81" s="40" t="str">
        <f>Auslosung!D85</f>
        <v>Röttingen</v>
      </c>
      <c r="E81" s="40">
        <f>Auslosung!E85</f>
        <v>14</v>
      </c>
      <c r="F81" s="34" t="str">
        <f>IF(E81=0,"",INDEX(Ergebnisse!$A$1:$B$16,MATCH(E81,Ergebnisse!$A$1:$A$16,),2))</f>
        <v>Marek Hamsik - Slowakei</v>
      </c>
      <c r="G81" s="72">
        <f>IF(E81=0,"",INDEX(Ergebnisse!$A$1:$C$16,MATCH(E81,Ergebnisse!$A$1:$A$16,),3))</f>
        <v>296</v>
      </c>
      <c r="H81" s="73">
        <f>IF(G81=0,"",INDEX(Ergebnisse!$D$1:$E$16,MATCH(G81,Ergebnisse!$D$1:$D$16,),2))</f>
        <v>4</v>
      </c>
    </row>
    <row r="82" spans="1:8" x14ac:dyDescent="0.2">
      <c r="A82" s="40" t="str">
        <f>Auslosung!A86</f>
        <v>3a</v>
      </c>
      <c r="B82" s="40" t="str">
        <f>Auslosung!B86</f>
        <v>Hauser</v>
      </c>
      <c r="C82" s="40" t="str">
        <f>Auslosung!C86</f>
        <v>Hans</v>
      </c>
      <c r="D82" s="40" t="str">
        <f>Auslosung!D86</f>
        <v>Aufstetten</v>
      </c>
      <c r="E82" s="40">
        <f>Auslosung!E86</f>
        <v>1</v>
      </c>
      <c r="F82" s="34" t="str">
        <f>IF(E82=0,"",INDEX(Ergebnisse!$A$1:$B$16,MATCH(E82,Ergebnisse!$A$1:$A$16,),2))</f>
        <v>Aron Gunnarsson - Island</v>
      </c>
      <c r="G82" s="72">
        <f>IF(E82=0,"",INDEX(Ergebnisse!$A$1:$C$16,MATCH(E82,Ergebnisse!$A$1:$A$16,),3))</f>
        <v>456.5</v>
      </c>
      <c r="H82" s="73">
        <f>IF(G82=0,"",INDEX(Ergebnisse!$D$1:$E$16,MATCH(G82,Ergebnisse!$D$1:$D$16,),2))</f>
        <v>2</v>
      </c>
    </row>
    <row r="83" spans="1:8" x14ac:dyDescent="0.2">
      <c r="A83" s="40" t="str">
        <f>Auslosung!A87</f>
        <v>3a</v>
      </c>
      <c r="B83" s="40" t="str">
        <f>Auslosung!B87</f>
        <v>Gruber</v>
      </c>
      <c r="C83" s="40" t="str">
        <f>Auslosung!C87</f>
        <v>Manfred</v>
      </c>
      <c r="D83" s="40" t="str">
        <f>Auslosung!D87</f>
        <v>Strüth</v>
      </c>
      <c r="E83" s="40">
        <f>Auslosung!E87</f>
        <v>12</v>
      </c>
      <c r="F83" s="34" t="str">
        <f>IF(E83=0,"",INDEX(Ergebnisse!$A$1:$B$16,MATCH(E83,Ergebnisse!$A$1:$A$16,),2))</f>
        <v>John O'Seah - Irland</v>
      </c>
      <c r="G83" s="72">
        <f>IF(E83=0,"",INDEX(Ergebnisse!$A$1:$C$16,MATCH(E83,Ergebnisse!$A$1:$A$16,),3))</f>
        <v>362.5</v>
      </c>
      <c r="H83" s="73">
        <f>IF(G83=0,"",INDEX(Ergebnisse!$D$1:$E$16,MATCH(G83,Ergebnisse!$D$1:$D$16,),2))</f>
        <v>4</v>
      </c>
    </row>
    <row r="84" spans="1:8" x14ac:dyDescent="0.2">
      <c r="A84" s="40" t="str">
        <f>Auslosung!A88</f>
        <v>3a</v>
      </c>
      <c r="B84" s="40" t="str">
        <f>Auslosung!B88</f>
        <v>Wagner</v>
      </c>
      <c r="C84" s="40" t="str">
        <f>Auslosung!C88</f>
        <v>Eva</v>
      </c>
      <c r="D84" s="40" t="str">
        <f>Auslosung!D88</f>
        <v>Röttingen</v>
      </c>
      <c r="E84" s="40">
        <f>Auslosung!E88</f>
        <v>8</v>
      </c>
      <c r="F84" s="34" t="str">
        <f>IF(E84=0,"",INDEX(Ergebnisse!$A$1:$B$16,MATCH(E84,Ergebnisse!$A$1:$A$16,),2))</f>
        <v>Gareth Bale - Wales</v>
      </c>
      <c r="G84" s="72">
        <f>IF(E84=0,"",INDEX(Ergebnisse!$A$1:$C$16,MATCH(E84,Ergebnisse!$A$1:$A$16,),3))</f>
        <v>395</v>
      </c>
      <c r="H84" s="73">
        <f>IF(G84=0,"",INDEX(Ergebnisse!$D$1:$E$16,MATCH(G84,Ergebnisse!$D$1:$D$16,),2))</f>
        <v>4</v>
      </c>
    </row>
    <row r="85" spans="1:8" x14ac:dyDescent="0.2">
      <c r="A85" s="40" t="str">
        <f>Auslosung!A89</f>
        <v>3a</v>
      </c>
      <c r="B85" s="40" t="str">
        <f>Auslosung!B89</f>
        <v>Böck</v>
      </c>
      <c r="C85" s="40" t="str">
        <f>Auslosung!C89</f>
        <v>Veronika</v>
      </c>
      <c r="D85" s="40" t="str">
        <f>Auslosung!D89</f>
        <v>Bieberehren</v>
      </c>
      <c r="E85" s="40">
        <f>Auslosung!E89</f>
        <v>7</v>
      </c>
      <c r="F85" s="34" t="str">
        <f>IF(E85=0,"",INDEX(Ergebnisse!$A$1:$B$16,MATCH(E85,Ergebnisse!$A$1:$A$16,),2))</f>
        <v>Gabor Király - Ungarn</v>
      </c>
      <c r="G85" s="72">
        <f>IF(E85=0,"",INDEX(Ergebnisse!$A$1:$C$16,MATCH(E85,Ergebnisse!$A$1:$A$16,),3))</f>
        <v>478</v>
      </c>
      <c r="H85" s="73">
        <f>IF(G85=0,"",INDEX(Ergebnisse!$D$1:$E$16,MATCH(G85,Ergebnisse!$D$1:$D$16,),2))</f>
        <v>1</v>
      </c>
    </row>
    <row r="86" spans="1:8" x14ac:dyDescent="0.2">
      <c r="A86" s="40" t="str">
        <f>Auslosung!A90</f>
        <v>3a</v>
      </c>
      <c r="B86" s="40" t="str">
        <f>Auslosung!B90</f>
        <v>Freiberg</v>
      </c>
      <c r="C86" s="40" t="str">
        <f>Auslosung!C90</f>
        <v>Sigrid</v>
      </c>
      <c r="D86" s="40" t="str">
        <f>Auslosung!D90</f>
        <v>Bieberehren</v>
      </c>
      <c r="E86" s="40">
        <f>Auslosung!E90</f>
        <v>9</v>
      </c>
      <c r="F86" s="34" t="str">
        <f>IF(E86=0,"",INDEX(Ergebnisse!$A$1:$B$16,MATCH(E86,Ergebnisse!$A$1:$A$16,),2))</f>
        <v>Gareth McAuley - Nordirland</v>
      </c>
      <c r="G86" s="72">
        <f>IF(E86=0,"",INDEX(Ergebnisse!$A$1:$C$16,MATCH(E86,Ergebnisse!$A$1:$A$16,),3))</f>
        <v>305.5</v>
      </c>
      <c r="H86" s="73">
        <f>IF(G86=0,"",INDEX(Ergebnisse!$D$1:$E$16,MATCH(G86,Ergebnisse!$D$1:$D$16,),2))</f>
        <v>4</v>
      </c>
    </row>
    <row r="87" spans="1:8" x14ac:dyDescent="0.2">
      <c r="A87" s="40" t="str">
        <f>Auslosung!A91</f>
        <v>3a</v>
      </c>
      <c r="B87" s="40" t="str">
        <f>Auslosung!B91</f>
        <v>Lustig</v>
      </c>
      <c r="C87" s="40" t="str">
        <f>Auslosung!C91</f>
        <v>Maria</v>
      </c>
      <c r="D87" s="40" t="str">
        <f>Auslosung!D91</f>
        <v>Bieberehren</v>
      </c>
      <c r="E87" s="40">
        <f>Auslosung!E91</f>
        <v>1</v>
      </c>
      <c r="F87" s="34" t="str">
        <f>IF(E87=0,"",INDEX(Ergebnisse!$A$1:$B$16,MATCH(E87,Ergebnisse!$A$1:$A$16,),2))</f>
        <v>Aron Gunnarsson - Island</v>
      </c>
      <c r="G87" s="72">
        <f>IF(E87=0,"",INDEX(Ergebnisse!$A$1:$C$16,MATCH(E87,Ergebnisse!$A$1:$A$16,),3))</f>
        <v>456.5</v>
      </c>
      <c r="H87" s="73">
        <f>IF(G87=0,"",INDEX(Ergebnisse!$D$1:$E$16,MATCH(G87,Ergebnisse!$D$1:$D$16,),2))</f>
        <v>2</v>
      </c>
    </row>
    <row r="88" spans="1:8" x14ac:dyDescent="0.2">
      <c r="A88" s="40" t="str">
        <f>Auslosung!A92</f>
        <v>3a</v>
      </c>
      <c r="B88" s="40" t="str">
        <f>Auslosung!B92</f>
        <v>Freud</v>
      </c>
      <c r="C88" s="40" t="str">
        <f>Auslosung!C92</f>
        <v>Sebastian</v>
      </c>
      <c r="D88" s="40" t="str">
        <f>Auslosung!D92</f>
        <v>Röttingen</v>
      </c>
      <c r="E88" s="40">
        <f>Auslosung!E92</f>
        <v>6</v>
      </c>
      <c r="F88" s="34" t="str">
        <f>IF(E88=0,"",INDEX(Ergebnisse!$A$1:$B$16,MATCH(E88,Ergebnisse!$A$1:$A$16,),2))</f>
        <v>Manuel Neuer - Deutschland</v>
      </c>
      <c r="G88" s="72">
        <f>IF(E88=0,"",INDEX(Ergebnisse!$A$1:$C$16,MATCH(E88,Ergebnisse!$A$1:$A$16,),3))</f>
        <v>396</v>
      </c>
      <c r="H88" s="73">
        <f>IF(G88=0,"",INDEX(Ergebnisse!$D$1:$E$16,MATCH(G88,Ergebnisse!$D$1:$D$16,),2))</f>
        <v>4</v>
      </c>
    </row>
    <row r="89" spans="1:8" x14ac:dyDescent="0.2">
      <c r="A89" s="40" t="str">
        <f>Auslosung!A93</f>
        <v>3a</v>
      </c>
      <c r="B89" s="40" t="str">
        <f>Auslosung!B93</f>
        <v>Lindner</v>
      </c>
      <c r="C89" s="40" t="str">
        <f>Auslosung!C93</f>
        <v>Christian</v>
      </c>
      <c r="D89" s="40" t="str">
        <f>Auslosung!D93</f>
        <v>Röttingen</v>
      </c>
      <c r="E89" s="40">
        <f>Auslosung!E93</f>
        <v>16</v>
      </c>
      <c r="F89" s="34" t="str">
        <f>IF(E89=0,"",INDEX(Ergebnisse!$A$1:$B$16,MATCH(E89,Ergebnisse!$A$1:$A$16,),2))</f>
        <v>Wayne Rooney - England</v>
      </c>
      <c r="G89" s="72">
        <f>IF(E89=0,"",INDEX(Ergebnisse!$A$1:$C$16,MATCH(E89,Ergebnisse!$A$1:$A$16,),3))</f>
        <v>351</v>
      </c>
      <c r="H89" s="73">
        <f>IF(G89=0,"",INDEX(Ergebnisse!$D$1:$E$16,MATCH(G89,Ergebnisse!$D$1:$D$16,),2))</f>
        <v>4</v>
      </c>
    </row>
    <row r="90" spans="1:8" x14ac:dyDescent="0.2">
      <c r="A90" s="40" t="str">
        <f>Auslosung!A94</f>
        <v>3a</v>
      </c>
      <c r="B90" s="40" t="str">
        <f>Auslosung!B94</f>
        <v>Siener</v>
      </c>
      <c r="C90" s="40" t="str">
        <f>Auslosung!C94</f>
        <v>Nadja</v>
      </c>
      <c r="D90" s="40" t="str">
        <f>Auslosung!D94</f>
        <v>Röttingen</v>
      </c>
      <c r="E90" s="40">
        <f>Auslosung!E94</f>
        <v>13</v>
      </c>
      <c r="F90" s="34" t="str">
        <f>IF(E90=0,"",INDEX(Ergebnisse!$A$1:$B$16,MATCH(E90,Ergebnisse!$A$1:$A$16,),2))</f>
        <v>Kevin de Bruyne - Belgien</v>
      </c>
      <c r="G90" s="72">
        <f>IF(E90=0,"",INDEX(Ergebnisse!$A$1:$C$16,MATCH(E90,Ergebnisse!$A$1:$A$16,),3))</f>
        <v>309</v>
      </c>
      <c r="H90" s="73">
        <f>IF(G90=0,"",INDEX(Ergebnisse!$D$1:$E$16,MATCH(G90,Ergebnisse!$D$1:$D$16,),2))</f>
        <v>4</v>
      </c>
    </row>
    <row r="91" spans="1:8" x14ac:dyDescent="0.2">
      <c r="A91" s="40" t="str">
        <f>Auslosung!A95</f>
        <v>3a</v>
      </c>
      <c r="B91" s="40" t="str">
        <f>Auslosung!B95</f>
        <v>Lang</v>
      </c>
      <c r="C91" s="40" t="str">
        <f>Auslosung!C95</f>
        <v>Marianne</v>
      </c>
      <c r="D91" s="40" t="str">
        <f>Auslosung!D95</f>
        <v>Aufstetten</v>
      </c>
      <c r="E91" s="40">
        <f>Auslosung!E95</f>
        <v>10</v>
      </c>
      <c r="F91" s="34" t="str">
        <f>IF(E91=0,"",INDEX(Ergebnisse!$A$1:$B$16,MATCH(E91,Ergebnisse!$A$1:$A$16,),2))</f>
        <v>Gianluigi Buffon - Italien</v>
      </c>
      <c r="G91" s="72">
        <f>IF(E91=0,"",INDEX(Ergebnisse!$A$1:$C$16,MATCH(E91,Ergebnisse!$A$1:$A$16,),3))</f>
        <v>408.3</v>
      </c>
      <c r="H91" s="73">
        <f>IF(G91=0,"",INDEX(Ergebnisse!$D$1:$E$16,MATCH(G91,Ergebnisse!$D$1:$D$16,),2))</f>
        <v>4</v>
      </c>
    </row>
    <row r="92" spans="1:8" x14ac:dyDescent="0.2">
      <c r="A92" s="40" t="str">
        <f>Auslosung!A96</f>
        <v>3a</v>
      </c>
      <c r="B92" s="40" t="str">
        <f>Auslosung!B96</f>
        <v>Strasser</v>
      </c>
      <c r="C92" s="40" t="str">
        <f>Auslosung!C96</f>
        <v>Kurt</v>
      </c>
      <c r="D92" s="40" t="str">
        <f>Auslosung!D96</f>
        <v>Bieberehren</v>
      </c>
      <c r="E92" s="40">
        <f>Auslosung!E96</f>
        <v>13</v>
      </c>
      <c r="F92" s="34" t="str">
        <f>IF(E92=0,"",INDEX(Ergebnisse!$A$1:$B$16,MATCH(E92,Ergebnisse!$A$1:$A$16,),2))</f>
        <v>Kevin de Bruyne - Belgien</v>
      </c>
      <c r="G92" s="72">
        <f>IF(E92=0,"",INDEX(Ergebnisse!$A$1:$C$16,MATCH(E92,Ergebnisse!$A$1:$A$16,),3))</f>
        <v>309</v>
      </c>
      <c r="H92" s="73">
        <f>IF(G92=0,"",INDEX(Ergebnisse!$D$1:$E$16,MATCH(G92,Ergebnisse!$D$1:$D$16,),2))</f>
        <v>4</v>
      </c>
    </row>
    <row r="93" spans="1:8" x14ac:dyDescent="0.2">
      <c r="A93" s="40" t="str">
        <f>Auslosung!A97</f>
        <v>3a</v>
      </c>
      <c r="B93" s="40" t="str">
        <f>Auslosung!B97</f>
        <v>Reiter</v>
      </c>
      <c r="C93" s="40" t="str">
        <f>Auslosung!C97</f>
        <v>Friedrich</v>
      </c>
      <c r="D93" s="40" t="str">
        <f>Auslosung!D97</f>
        <v>Röttingen</v>
      </c>
      <c r="E93" s="40">
        <f>Auslosung!E97</f>
        <v>9</v>
      </c>
      <c r="F93" s="34" t="str">
        <f>IF(E93=0,"",INDEX(Ergebnisse!$A$1:$B$16,MATCH(E93,Ergebnisse!$A$1:$A$16,),2))</f>
        <v>Gareth McAuley - Nordirland</v>
      </c>
      <c r="G93" s="72">
        <f>IF(E93=0,"",INDEX(Ergebnisse!$A$1:$C$16,MATCH(E93,Ergebnisse!$A$1:$A$16,),3))</f>
        <v>305.5</v>
      </c>
      <c r="H93" s="73">
        <f>IF(G93=0,"",INDEX(Ergebnisse!$D$1:$E$16,MATCH(G93,Ergebnisse!$D$1:$D$16,),2))</f>
        <v>4</v>
      </c>
    </row>
    <row r="94" spans="1:8" x14ac:dyDescent="0.2">
      <c r="A94" s="40" t="str">
        <f>Auslosung!A98</f>
        <v>3a</v>
      </c>
      <c r="B94" s="40" t="str">
        <f>Auslosung!B98</f>
        <v>Kellner</v>
      </c>
      <c r="C94" s="40" t="str">
        <f>Auslosung!C98</f>
        <v>Susanne</v>
      </c>
      <c r="D94" s="40" t="str">
        <f>Auslosung!D98</f>
        <v>Röttingen</v>
      </c>
      <c r="E94" s="40">
        <f>Auslosung!E98</f>
        <v>5</v>
      </c>
      <c r="F94" s="34" t="str">
        <f>IF(E94=0,"",INDEX(Ergebnisse!$A$1:$B$16,MATCH(E94,Ergebnisse!$A$1:$A$16,),2))</f>
        <v>Cristiano Ronaldo - Portugal</v>
      </c>
      <c r="G94" s="72">
        <f>IF(E94=0,"",INDEX(Ergebnisse!$A$1:$C$16,MATCH(E94,Ergebnisse!$A$1:$A$16,),3))</f>
        <v>373</v>
      </c>
      <c r="H94" s="73">
        <f>IF(G94=0,"",INDEX(Ergebnisse!$D$1:$E$16,MATCH(G94,Ergebnisse!$D$1:$D$16,),2))</f>
        <v>4</v>
      </c>
    </row>
    <row r="95" spans="1:8" x14ac:dyDescent="0.2">
      <c r="A95" s="40" t="str">
        <f>Auslosung!A99</f>
        <v>3a</v>
      </c>
      <c r="B95" s="40" t="str">
        <f>Auslosung!B99</f>
        <v>Koch</v>
      </c>
      <c r="C95" s="40" t="str">
        <f>Auslosung!C99</f>
        <v>Christine</v>
      </c>
      <c r="D95" s="40" t="str">
        <f>Auslosung!D99</f>
        <v>Röttingen</v>
      </c>
      <c r="E95" s="40">
        <f>Auslosung!E99</f>
        <v>2</v>
      </c>
      <c r="F95" s="34" t="str">
        <f>IF(E95=0,"",INDEX(Ergebnisse!$A$1:$B$16,MATCH(E95,Ergebnisse!$A$1:$A$16,),2))</f>
        <v>Andrés Iniesta - Spanien</v>
      </c>
      <c r="G95" s="72">
        <f>IF(E95=0,"",INDEX(Ergebnisse!$A$1:$C$16,MATCH(E95,Ergebnisse!$A$1:$A$16,),3))</f>
        <v>428</v>
      </c>
      <c r="H95" s="73">
        <f>IF(G95=0,"",INDEX(Ergebnisse!$D$1:$E$16,MATCH(G95,Ergebnisse!$D$1:$D$16,),2))</f>
        <v>4</v>
      </c>
    </row>
    <row r="96" spans="1:8" x14ac:dyDescent="0.2">
      <c r="A96" s="40" t="str">
        <f>Auslosung!A100</f>
        <v>3b</v>
      </c>
      <c r="B96" s="40" t="str">
        <f>Auslosung!B100</f>
        <v>Stein</v>
      </c>
      <c r="C96" s="40" t="str">
        <f>Auslosung!C100</f>
        <v>Markus</v>
      </c>
      <c r="D96" s="40" t="str">
        <f>Auslosung!D100</f>
        <v>Riedenheim</v>
      </c>
      <c r="E96" s="40">
        <f>Auslosung!E100</f>
        <v>3</v>
      </c>
      <c r="F96" s="34" t="str">
        <f>IF(E96=0,"",INDEX(Ergebnisse!$A$1:$B$16,MATCH(E96,Ergebnisse!$A$1:$A$16,),2))</f>
        <v>Antoine Griezmann - Frankreich</v>
      </c>
      <c r="G96" s="72">
        <f>IF(E96=0,"",INDEX(Ergebnisse!$A$1:$C$16,MATCH(E96,Ergebnisse!$A$1:$A$16,),3))</f>
        <v>454</v>
      </c>
      <c r="H96" s="73">
        <f>IF(G96=0,"",INDEX(Ergebnisse!$D$1:$E$16,MATCH(G96,Ergebnisse!$D$1:$D$16,),2))</f>
        <v>3</v>
      </c>
    </row>
    <row r="97" spans="1:8" x14ac:dyDescent="0.2">
      <c r="A97" s="40" t="str">
        <f>Auslosung!A101</f>
        <v>3b</v>
      </c>
      <c r="B97" s="40" t="str">
        <f>Auslosung!B101</f>
        <v>Mayr</v>
      </c>
      <c r="C97" s="40" t="str">
        <f>Auslosung!C101</f>
        <v>Sigrid</v>
      </c>
      <c r="D97" s="40" t="str">
        <f>Auslosung!D101</f>
        <v>Tauberrettersheim</v>
      </c>
      <c r="E97" s="40">
        <f>Auslosung!E101</f>
        <v>6</v>
      </c>
      <c r="F97" s="34" t="str">
        <f>IF(E97=0,"",INDEX(Ergebnisse!$A$1:$B$16,MATCH(E97,Ergebnisse!$A$1:$A$16,),2))</f>
        <v>Manuel Neuer - Deutschland</v>
      </c>
      <c r="G97" s="72">
        <f>IF(E97=0,"",INDEX(Ergebnisse!$A$1:$C$16,MATCH(E97,Ergebnisse!$A$1:$A$16,),3))</f>
        <v>396</v>
      </c>
      <c r="H97" s="73">
        <f>IF(G97=0,"",INDEX(Ergebnisse!$D$1:$E$16,MATCH(G97,Ergebnisse!$D$1:$D$16,),2))</f>
        <v>4</v>
      </c>
    </row>
    <row r="98" spans="1:8" x14ac:dyDescent="0.2">
      <c r="A98" s="40" t="str">
        <f>Auslosung!A102</f>
        <v>3b</v>
      </c>
      <c r="B98" s="40" t="str">
        <f>Auslosung!B102</f>
        <v>Branniger</v>
      </c>
      <c r="C98" s="40" t="str">
        <f>Auslosung!C102</f>
        <v>Clarissa</v>
      </c>
      <c r="D98" s="40" t="str">
        <f>Auslosung!D102</f>
        <v>Stalldorf</v>
      </c>
      <c r="E98" s="40">
        <f>Auslosung!E102</f>
        <v>14</v>
      </c>
      <c r="F98" s="34" t="str">
        <f>IF(E98=0,"",INDEX(Ergebnisse!$A$1:$B$16,MATCH(E98,Ergebnisse!$A$1:$A$16,),2))</f>
        <v>Marek Hamsik - Slowakei</v>
      </c>
      <c r="G98" s="72">
        <f>IF(E98=0,"",INDEX(Ergebnisse!$A$1:$C$16,MATCH(E98,Ergebnisse!$A$1:$A$16,),3))</f>
        <v>296</v>
      </c>
      <c r="H98" s="73">
        <f>IF(G98=0,"",INDEX(Ergebnisse!$D$1:$E$16,MATCH(G98,Ergebnisse!$D$1:$D$16,),2))</f>
        <v>4</v>
      </c>
    </row>
    <row r="99" spans="1:8" x14ac:dyDescent="0.2">
      <c r="A99" s="40" t="str">
        <f>Auslosung!A103</f>
        <v>3b</v>
      </c>
      <c r="B99" s="40" t="str">
        <f>Auslosung!B103</f>
        <v>Birkus</v>
      </c>
      <c r="C99" s="40" t="str">
        <f>Auslosung!C103</f>
        <v>Yvo</v>
      </c>
      <c r="D99" s="40" t="str">
        <f>Auslosung!D103</f>
        <v>Tauberrettersheim</v>
      </c>
      <c r="E99" s="40">
        <f>Auslosung!E103</f>
        <v>8</v>
      </c>
      <c r="F99" s="34" t="str">
        <f>IF(E99=0,"",INDEX(Ergebnisse!$A$1:$B$16,MATCH(E99,Ergebnisse!$A$1:$A$16,),2))</f>
        <v>Gareth Bale - Wales</v>
      </c>
      <c r="G99" s="72">
        <f>IF(E99=0,"",INDEX(Ergebnisse!$A$1:$C$16,MATCH(E99,Ergebnisse!$A$1:$A$16,),3))</f>
        <v>395</v>
      </c>
      <c r="H99" s="73">
        <f>IF(G99=0,"",INDEX(Ergebnisse!$D$1:$E$16,MATCH(G99,Ergebnisse!$D$1:$D$16,),2))</f>
        <v>4</v>
      </c>
    </row>
    <row r="100" spans="1:8" x14ac:dyDescent="0.2">
      <c r="A100" s="40" t="str">
        <f>Auslosung!A104</f>
        <v>3b</v>
      </c>
      <c r="B100" s="40" t="str">
        <f>Auslosung!B104</f>
        <v>Wlodomar</v>
      </c>
      <c r="C100" s="40" t="str">
        <f>Auslosung!C104</f>
        <v>Hermann</v>
      </c>
      <c r="D100" s="40" t="str">
        <f>Auslosung!D104</f>
        <v>Tauberrettersheim</v>
      </c>
      <c r="E100" s="40">
        <f>Auslosung!E104</f>
        <v>1</v>
      </c>
      <c r="F100" s="34" t="str">
        <f>IF(E100=0,"",INDEX(Ergebnisse!$A$1:$B$16,MATCH(E100,Ergebnisse!$A$1:$A$16,),2))</f>
        <v>Aron Gunnarsson - Island</v>
      </c>
      <c r="G100" s="72">
        <f>IF(E100=0,"",INDEX(Ergebnisse!$A$1:$C$16,MATCH(E100,Ergebnisse!$A$1:$A$16,),3))</f>
        <v>456.5</v>
      </c>
      <c r="H100" s="73">
        <f>IF(G100=0,"",INDEX(Ergebnisse!$D$1:$E$16,MATCH(G100,Ergebnisse!$D$1:$D$16,),2))</f>
        <v>2</v>
      </c>
    </row>
    <row r="101" spans="1:8" x14ac:dyDescent="0.2">
      <c r="A101" s="40" t="str">
        <f>Auslosung!A105</f>
        <v>3b</v>
      </c>
      <c r="B101" s="40" t="str">
        <f>Auslosung!B105</f>
        <v>Armbrecht</v>
      </c>
      <c r="C101" s="40" t="str">
        <f>Auslosung!C105</f>
        <v>Mark</v>
      </c>
      <c r="D101" s="40" t="str">
        <f>Auslosung!D105</f>
        <v>Riedenheim</v>
      </c>
      <c r="E101" s="40">
        <f>Auslosung!E105</f>
        <v>7</v>
      </c>
      <c r="F101" s="34" t="str">
        <f>IF(E101=0,"",INDEX(Ergebnisse!$A$1:$B$16,MATCH(E101,Ergebnisse!$A$1:$A$16,),2))</f>
        <v>Gabor Király - Ungarn</v>
      </c>
      <c r="G101" s="72">
        <f>IF(E101=0,"",INDEX(Ergebnisse!$A$1:$C$16,MATCH(E101,Ergebnisse!$A$1:$A$16,),3))</f>
        <v>478</v>
      </c>
      <c r="H101" s="73">
        <f>IF(G101=0,"",INDEX(Ergebnisse!$D$1:$E$16,MATCH(G101,Ergebnisse!$D$1:$D$16,),2))</f>
        <v>1</v>
      </c>
    </row>
    <row r="102" spans="1:8" x14ac:dyDescent="0.2">
      <c r="A102" s="40" t="str">
        <f>Auslosung!A106</f>
        <v>3b</v>
      </c>
      <c r="B102" s="40" t="str">
        <f>Auslosung!B106</f>
        <v>Adler</v>
      </c>
      <c r="C102" s="40" t="str">
        <f>Auslosung!C106</f>
        <v>Marja</v>
      </c>
      <c r="D102" s="40" t="str">
        <f>Auslosung!D106</f>
        <v>Tauberrettersheim</v>
      </c>
      <c r="E102" s="40">
        <f>Auslosung!E106</f>
        <v>12</v>
      </c>
      <c r="F102" s="34" t="str">
        <f>IF(E102=0,"",INDEX(Ergebnisse!$A$1:$B$16,MATCH(E102,Ergebnisse!$A$1:$A$16,),2))</f>
        <v>John O'Seah - Irland</v>
      </c>
      <c r="G102" s="72">
        <f>IF(E102=0,"",INDEX(Ergebnisse!$A$1:$C$16,MATCH(E102,Ergebnisse!$A$1:$A$16,),3))</f>
        <v>362.5</v>
      </c>
      <c r="H102" s="73">
        <f>IF(G102=0,"",INDEX(Ergebnisse!$D$1:$E$16,MATCH(G102,Ergebnisse!$D$1:$D$16,),2))</f>
        <v>4</v>
      </c>
    </row>
    <row r="103" spans="1:8" x14ac:dyDescent="0.2">
      <c r="A103" s="40" t="str">
        <f>Auslosung!A107</f>
        <v>3b</v>
      </c>
      <c r="B103" s="40" t="str">
        <f>Auslosung!B107</f>
        <v>Pretlow</v>
      </c>
      <c r="C103" s="40" t="str">
        <f>Auslosung!C107</f>
        <v>Janus</v>
      </c>
      <c r="D103" s="40" t="str">
        <f>Auslosung!D107</f>
        <v>Tauberrettersheim</v>
      </c>
      <c r="E103" s="40">
        <f>Auslosung!E107</f>
        <v>4</v>
      </c>
      <c r="F103" s="34" t="str">
        <f>IF(E103=0,"",INDEX(Ergebnisse!$A$1:$B$16,MATCH(E103,Ergebnisse!$A$1:$A$16,),2))</f>
        <v>Xherdan Shaqiri - Schweiz</v>
      </c>
      <c r="G103" s="72">
        <f>IF(E103=0,"",INDEX(Ergebnisse!$A$1:$C$16,MATCH(E103,Ergebnisse!$A$1:$A$16,),3))</f>
        <v>337</v>
      </c>
      <c r="H103" s="73">
        <f>IF(G103=0,"",INDEX(Ergebnisse!$D$1:$E$16,MATCH(G103,Ergebnisse!$D$1:$D$16,),2))</f>
        <v>4</v>
      </c>
    </row>
    <row r="104" spans="1:8" x14ac:dyDescent="0.2">
      <c r="A104" s="40" t="str">
        <f>Auslosung!A108</f>
        <v>3b</v>
      </c>
      <c r="B104" s="40" t="str">
        <f>Auslosung!B108</f>
        <v>Webel</v>
      </c>
      <c r="C104" s="40" t="str">
        <f>Auslosung!C108</f>
        <v>Manfred</v>
      </c>
      <c r="D104" s="40" t="str">
        <f>Auslosung!D108</f>
        <v>Tauberrettersheim</v>
      </c>
      <c r="E104" s="40">
        <f>Auslosung!E108</f>
        <v>11</v>
      </c>
      <c r="F104" s="34" t="str">
        <f>IF(E104=0,"",INDEX(Ergebnisse!$A$1:$B$16,MATCH(E104,Ergebnisse!$A$1:$A$16,),2))</f>
        <v>Ivan RaKitic - Kroatien</v>
      </c>
      <c r="G104" s="72">
        <f>IF(E104=0,"",INDEX(Ergebnisse!$A$1:$C$16,MATCH(E104,Ergebnisse!$A$1:$A$16,),3))</f>
        <v>334</v>
      </c>
      <c r="H104" s="73">
        <f>IF(G104=0,"",INDEX(Ergebnisse!$D$1:$E$16,MATCH(G104,Ergebnisse!$D$1:$D$16,),2))</f>
        <v>4</v>
      </c>
    </row>
    <row r="105" spans="1:8" x14ac:dyDescent="0.2">
      <c r="A105" s="40" t="str">
        <f>Auslosung!A109</f>
        <v>3b</v>
      </c>
      <c r="B105" s="40" t="str">
        <f>Auslosung!B109</f>
        <v>Dröfborn</v>
      </c>
      <c r="C105" s="40" t="str">
        <f>Auslosung!C109</f>
        <v>Marik</v>
      </c>
      <c r="D105" s="40" t="str">
        <f>Auslosung!D109</f>
        <v>Oberhausen</v>
      </c>
      <c r="E105" s="40">
        <f>Auslosung!E109</f>
        <v>15</v>
      </c>
      <c r="F105" s="34" t="str">
        <f>IF(E105=0,"",INDEX(Ergebnisse!$A$1:$B$16,MATCH(E105,Ergebnisse!$A$1:$A$16,),2))</f>
        <v>Robert Lewandowski - Polen</v>
      </c>
      <c r="G105" s="72">
        <f>IF(E105=0,"",INDEX(Ergebnisse!$A$1:$C$16,MATCH(E105,Ergebnisse!$A$1:$A$16,),3))</f>
        <v>319</v>
      </c>
      <c r="H105" s="73">
        <f>IF(G105=0,"",INDEX(Ergebnisse!$D$1:$E$16,MATCH(G105,Ergebnisse!$D$1:$D$16,),2))</f>
        <v>4</v>
      </c>
    </row>
    <row r="106" spans="1:8" x14ac:dyDescent="0.2">
      <c r="A106" s="40" t="str">
        <f>Auslosung!A110</f>
        <v>3b</v>
      </c>
      <c r="B106" s="40" t="str">
        <f>Auslosung!B110</f>
        <v>Dziabu</v>
      </c>
      <c r="C106" s="40" t="str">
        <f>Auslosung!C110</f>
        <v>Üsgül</v>
      </c>
      <c r="D106" s="40" t="str">
        <f>Auslosung!D110</f>
        <v>Tauberrettersheim</v>
      </c>
      <c r="E106" s="40">
        <f>Auslosung!E110</f>
        <v>16</v>
      </c>
      <c r="F106" s="34" t="str">
        <f>IF(E106=0,"",INDEX(Ergebnisse!$A$1:$B$16,MATCH(E106,Ergebnisse!$A$1:$A$16,),2))</f>
        <v>Wayne Rooney - England</v>
      </c>
      <c r="G106" s="72">
        <f>IF(E106=0,"",INDEX(Ergebnisse!$A$1:$C$16,MATCH(E106,Ergebnisse!$A$1:$A$16,),3))</f>
        <v>351</v>
      </c>
      <c r="H106" s="73">
        <f>IF(G106=0,"",INDEX(Ergebnisse!$D$1:$E$16,MATCH(G106,Ergebnisse!$D$1:$D$16,),2))</f>
        <v>4</v>
      </c>
    </row>
    <row r="107" spans="1:8" x14ac:dyDescent="0.2">
      <c r="A107" s="40" t="str">
        <f>Auslosung!A111</f>
        <v>3b</v>
      </c>
      <c r="B107" s="40" t="str">
        <f>Auslosung!B111</f>
        <v>Demar</v>
      </c>
      <c r="C107" s="40" t="str">
        <f>Auslosung!C111</f>
        <v>Pascal</v>
      </c>
      <c r="D107" s="40" t="str">
        <f>Auslosung!D111</f>
        <v>Riedenheim</v>
      </c>
      <c r="E107" s="40">
        <f>Auslosung!E111</f>
        <v>13</v>
      </c>
      <c r="F107" s="34" t="str">
        <f>IF(E107=0,"",INDEX(Ergebnisse!$A$1:$B$16,MATCH(E107,Ergebnisse!$A$1:$A$16,),2))</f>
        <v>Kevin de Bruyne - Belgien</v>
      </c>
      <c r="G107" s="72">
        <f>IF(E107=0,"",INDEX(Ergebnisse!$A$1:$C$16,MATCH(E107,Ergebnisse!$A$1:$A$16,),3))</f>
        <v>309</v>
      </c>
      <c r="H107" s="73">
        <f>IF(G107=0,"",INDEX(Ergebnisse!$D$1:$E$16,MATCH(G107,Ergebnisse!$D$1:$D$16,),2))</f>
        <v>4</v>
      </c>
    </row>
    <row r="108" spans="1:8" x14ac:dyDescent="0.2">
      <c r="A108" s="40" t="str">
        <f>Auslosung!A112</f>
        <v>3b</v>
      </c>
      <c r="B108" s="40" t="str">
        <f>Auslosung!B112</f>
        <v>Eckelor</v>
      </c>
      <c r="C108" s="40" t="str">
        <f>Auslosung!C112</f>
        <v>Nic</v>
      </c>
      <c r="D108" s="40" t="str">
        <f>Auslosung!D112</f>
        <v>Tauberrettersheim</v>
      </c>
      <c r="E108" s="40">
        <f>Auslosung!E112</f>
        <v>9</v>
      </c>
      <c r="F108" s="34" t="str">
        <f>IF(E108=0,"",INDEX(Ergebnisse!$A$1:$B$16,MATCH(E108,Ergebnisse!$A$1:$A$16,),2))</f>
        <v>Gareth McAuley - Nordirland</v>
      </c>
      <c r="G108" s="72">
        <f>IF(E108=0,"",INDEX(Ergebnisse!$A$1:$C$16,MATCH(E108,Ergebnisse!$A$1:$A$16,),3))</f>
        <v>305.5</v>
      </c>
      <c r="H108" s="73">
        <f>IF(G108=0,"",INDEX(Ergebnisse!$D$1:$E$16,MATCH(G108,Ergebnisse!$D$1:$D$16,),2))</f>
        <v>4</v>
      </c>
    </row>
    <row r="109" spans="1:8" x14ac:dyDescent="0.2">
      <c r="A109" s="40" t="str">
        <f>Auslosung!A113</f>
        <v>3b</v>
      </c>
      <c r="B109" s="40" t="str">
        <f>Auslosung!B113</f>
        <v>Büchmar</v>
      </c>
      <c r="C109" s="40" t="str">
        <f>Auslosung!C113</f>
        <v>Nicole</v>
      </c>
      <c r="D109" s="40" t="str">
        <f>Auslosung!D113</f>
        <v>Tauberrettersheim</v>
      </c>
      <c r="E109" s="40">
        <f>Auslosung!E113</f>
        <v>5</v>
      </c>
      <c r="F109" s="34" t="str">
        <f>IF(E109=0,"",INDEX(Ergebnisse!$A$1:$B$16,MATCH(E109,Ergebnisse!$A$1:$A$16,),2))</f>
        <v>Cristiano Ronaldo - Portugal</v>
      </c>
      <c r="G109" s="72">
        <f>IF(E109=0,"",INDEX(Ergebnisse!$A$1:$C$16,MATCH(E109,Ergebnisse!$A$1:$A$16,),3))</f>
        <v>373</v>
      </c>
      <c r="H109" s="73">
        <f>IF(G109=0,"",INDEX(Ergebnisse!$D$1:$E$16,MATCH(G109,Ergebnisse!$D$1:$D$16,),2))</f>
        <v>4</v>
      </c>
    </row>
    <row r="110" spans="1:8" x14ac:dyDescent="0.2">
      <c r="A110" s="40" t="str">
        <f>Auslosung!A114</f>
        <v>3b</v>
      </c>
      <c r="B110" s="40" t="str">
        <f>Auslosung!B114</f>
        <v>Bladdow</v>
      </c>
      <c r="C110" s="40" t="str">
        <f>Auslosung!C114</f>
        <v>Tin</v>
      </c>
      <c r="D110" s="40" t="str">
        <f>Auslosung!D114</f>
        <v>Riedenheim</v>
      </c>
      <c r="E110" s="40">
        <f>Auslosung!E114</f>
        <v>4</v>
      </c>
      <c r="F110" s="34" t="str">
        <f>IF(E110=0,"",INDEX(Ergebnisse!$A$1:$B$16,MATCH(E110,Ergebnisse!$A$1:$A$16,),2))</f>
        <v>Xherdan Shaqiri - Schweiz</v>
      </c>
      <c r="G110" s="72">
        <f>IF(E110=0,"",INDEX(Ergebnisse!$A$1:$C$16,MATCH(E110,Ergebnisse!$A$1:$A$16,),3))</f>
        <v>337</v>
      </c>
      <c r="H110" s="73">
        <f>IF(G110=0,"",INDEX(Ergebnisse!$D$1:$E$16,MATCH(G110,Ergebnisse!$D$1:$D$16,),2))</f>
        <v>4</v>
      </c>
    </row>
    <row r="111" spans="1:8" x14ac:dyDescent="0.2">
      <c r="A111" s="40" t="str">
        <f>Auslosung!A115</f>
        <v>3b</v>
      </c>
      <c r="B111" s="40" t="str">
        <f>Auslosung!B115</f>
        <v>Böklar</v>
      </c>
      <c r="C111" s="40" t="str">
        <f>Auslosung!C115</f>
        <v>Urs</v>
      </c>
      <c r="D111" s="40" t="str">
        <f>Auslosung!D115</f>
        <v>Tauberrettersheim</v>
      </c>
      <c r="E111" s="40">
        <f>Auslosung!E115</f>
        <v>9</v>
      </c>
      <c r="F111" s="34" t="str">
        <f>IF(E111=0,"",INDEX(Ergebnisse!$A$1:$B$16,MATCH(E111,Ergebnisse!$A$1:$A$16,),2))</f>
        <v>Gareth McAuley - Nordirland</v>
      </c>
      <c r="G111" s="72">
        <f>IF(E111=0,"",INDEX(Ergebnisse!$A$1:$C$16,MATCH(E111,Ergebnisse!$A$1:$A$16,),3))</f>
        <v>305.5</v>
      </c>
      <c r="H111" s="73">
        <f>IF(G111=0,"",INDEX(Ergebnisse!$D$1:$E$16,MATCH(G111,Ergebnisse!$D$1:$D$16,),2))</f>
        <v>4</v>
      </c>
    </row>
    <row r="112" spans="1:8" x14ac:dyDescent="0.2">
      <c r="A112" s="40" t="str">
        <f>Auslosung!A116</f>
        <v>3b</v>
      </c>
      <c r="B112" s="40" t="str">
        <f>Auslosung!B116</f>
        <v>Krejsel</v>
      </c>
      <c r="C112" s="40" t="str">
        <f>Auslosung!C116</f>
        <v>Carola</v>
      </c>
      <c r="D112" s="40" t="str">
        <f>Auslosung!D116</f>
        <v>Riedenheim</v>
      </c>
      <c r="E112" s="40">
        <f>Auslosung!E116</f>
        <v>2</v>
      </c>
      <c r="F112" s="34" t="str">
        <f>IF(E112=0,"",INDEX(Ergebnisse!$A$1:$B$16,MATCH(E112,Ergebnisse!$A$1:$A$16,),2))</f>
        <v>Andrés Iniesta - Spanien</v>
      </c>
      <c r="G112" s="72">
        <f>IF(E112=0,"",INDEX(Ergebnisse!$A$1:$C$16,MATCH(E112,Ergebnisse!$A$1:$A$16,),3))</f>
        <v>428</v>
      </c>
      <c r="H112" s="73">
        <f>IF(G112=0,"",INDEX(Ergebnisse!$D$1:$E$16,MATCH(G112,Ergebnisse!$D$1:$D$16,),2))</f>
        <v>4</v>
      </c>
    </row>
    <row r="113" spans="1:8" x14ac:dyDescent="0.2">
      <c r="A113" s="40" t="str">
        <f>Auslosung!A117</f>
        <v>3b</v>
      </c>
      <c r="B113" s="40" t="str">
        <f>Auslosung!B117</f>
        <v>Kruwa</v>
      </c>
      <c r="C113" s="40" t="str">
        <f>Auslosung!C117</f>
        <v>Lutz</v>
      </c>
      <c r="D113" s="40" t="str">
        <f>Auslosung!D117</f>
        <v>Tauberrettersheim</v>
      </c>
      <c r="E113" s="40">
        <f>Auslosung!E117</f>
        <v>8</v>
      </c>
      <c r="F113" s="34" t="str">
        <f>IF(E113=0,"",INDEX(Ergebnisse!$A$1:$B$16,MATCH(E113,Ergebnisse!$A$1:$A$16,),2))</f>
        <v>Gareth Bale - Wales</v>
      </c>
      <c r="G113" s="72">
        <f>IF(E113=0,"",INDEX(Ergebnisse!$A$1:$C$16,MATCH(E113,Ergebnisse!$A$1:$A$16,),3))</f>
        <v>395</v>
      </c>
      <c r="H113" s="73">
        <f>IF(G113=0,"",INDEX(Ergebnisse!$D$1:$E$16,MATCH(G113,Ergebnisse!$D$1:$D$16,),2))</f>
        <v>4</v>
      </c>
    </row>
    <row r="114" spans="1:8" x14ac:dyDescent="0.2">
      <c r="A114" s="40" t="str">
        <f>Auslosung!A118</f>
        <v>3b</v>
      </c>
      <c r="B114" s="40" t="str">
        <f>Auslosung!B118</f>
        <v>Rittkopf</v>
      </c>
      <c r="C114" s="40" t="str">
        <f>Auslosung!C118</f>
        <v>Ursel</v>
      </c>
      <c r="D114" s="40" t="str">
        <f>Auslosung!D118</f>
        <v>Tauberrettersheim</v>
      </c>
      <c r="E114" s="40">
        <f>Auslosung!E118</f>
        <v>7</v>
      </c>
      <c r="F114" s="34" t="str">
        <f>IF(E114=0,"",INDEX(Ergebnisse!$A$1:$B$16,MATCH(E114,Ergebnisse!$A$1:$A$16,),2))</f>
        <v>Gabor Király - Ungarn</v>
      </c>
      <c r="G114" s="72">
        <f>IF(E114=0,"",INDEX(Ergebnisse!$A$1:$C$16,MATCH(E114,Ergebnisse!$A$1:$A$16,),3))</f>
        <v>478</v>
      </c>
      <c r="H114" s="73">
        <f>IF(G114=0,"",INDEX(Ergebnisse!$D$1:$E$16,MATCH(G114,Ergebnisse!$D$1:$D$16,),2))</f>
        <v>1</v>
      </c>
    </row>
    <row r="115" spans="1:8" x14ac:dyDescent="0.2">
      <c r="A115" s="40" t="str">
        <f>Auslosung!A119</f>
        <v>4a</v>
      </c>
      <c r="B115" s="40" t="str">
        <f>Auslosung!B119</f>
        <v>Rieser</v>
      </c>
      <c r="C115" s="40" t="str">
        <f>Auslosung!C119</f>
        <v>Jennifer</v>
      </c>
      <c r="D115" s="40" t="str">
        <f>Auslosung!D119</f>
        <v>Riedenheim</v>
      </c>
      <c r="E115" s="40">
        <f>Auslosung!E119</f>
        <v>6</v>
      </c>
      <c r="F115" s="34" t="str">
        <f>IF(E115=0,"",INDEX(Ergebnisse!$A$1:$B$16,MATCH(E115,Ergebnisse!$A$1:$A$16,),2))</f>
        <v>Manuel Neuer - Deutschland</v>
      </c>
      <c r="G115" s="72">
        <f>IF(E115=0,"",INDEX(Ergebnisse!$A$1:$C$16,MATCH(E115,Ergebnisse!$A$1:$A$16,),3))</f>
        <v>396</v>
      </c>
      <c r="H115" s="73">
        <f>IF(G115=0,"",INDEX(Ergebnisse!$D$1:$E$16,MATCH(G115,Ergebnisse!$D$1:$D$16,),2))</f>
        <v>4</v>
      </c>
    </row>
    <row r="116" spans="1:8" x14ac:dyDescent="0.2">
      <c r="A116" s="40" t="str">
        <f>Auslosung!A120</f>
        <v>4a</v>
      </c>
      <c r="B116" s="40" t="str">
        <f>Auslosung!B120</f>
        <v>Thürbald</v>
      </c>
      <c r="C116" s="40" t="str">
        <f>Auslosung!C120</f>
        <v>Kati</v>
      </c>
      <c r="D116" s="40" t="str">
        <f>Auslosung!D120</f>
        <v>Tauberrettersheim</v>
      </c>
      <c r="E116" s="40">
        <f>Auslosung!E120</f>
        <v>1</v>
      </c>
      <c r="F116" s="34" t="str">
        <f>IF(E116=0,"",INDEX(Ergebnisse!$A$1:$B$16,MATCH(E116,Ergebnisse!$A$1:$A$16,),2))</f>
        <v>Aron Gunnarsson - Island</v>
      </c>
      <c r="G116" s="72">
        <f>IF(E116=0,"",INDEX(Ergebnisse!$A$1:$C$16,MATCH(E116,Ergebnisse!$A$1:$A$16,),3))</f>
        <v>456.5</v>
      </c>
      <c r="H116" s="73">
        <f>IF(G116=0,"",INDEX(Ergebnisse!$D$1:$E$16,MATCH(G116,Ergebnisse!$D$1:$D$16,),2))</f>
        <v>2</v>
      </c>
    </row>
    <row r="117" spans="1:8" x14ac:dyDescent="0.2">
      <c r="A117" s="40" t="str">
        <f>Auslosung!A121</f>
        <v>4a</v>
      </c>
      <c r="B117" s="40" t="str">
        <f>Auslosung!B121</f>
        <v>Kieth</v>
      </c>
      <c r="C117" s="40" t="str">
        <f>Auslosung!C121</f>
        <v>Alfred</v>
      </c>
      <c r="D117" s="40" t="str">
        <f>Auslosung!D121</f>
        <v>Tauberrettersheim</v>
      </c>
      <c r="E117" s="40">
        <f>Auslosung!E121</f>
        <v>3</v>
      </c>
      <c r="F117" s="34" t="str">
        <f>IF(E117=0,"",INDEX(Ergebnisse!$A$1:$B$16,MATCH(E117,Ergebnisse!$A$1:$A$16,),2))</f>
        <v>Antoine Griezmann - Frankreich</v>
      </c>
      <c r="G117" s="72">
        <f>IF(E117=0,"",INDEX(Ergebnisse!$A$1:$C$16,MATCH(E117,Ergebnisse!$A$1:$A$16,),3))</f>
        <v>454</v>
      </c>
      <c r="H117" s="73">
        <f>IF(G117=0,"",INDEX(Ergebnisse!$D$1:$E$16,MATCH(G117,Ergebnisse!$D$1:$D$16,),2))</f>
        <v>3</v>
      </c>
    </row>
    <row r="118" spans="1:8" x14ac:dyDescent="0.2">
      <c r="A118" s="40" t="str">
        <f>Auslosung!A122</f>
        <v>4a</v>
      </c>
      <c r="B118" s="40" t="str">
        <f>Auslosung!B122</f>
        <v>Müller</v>
      </c>
      <c r="C118" s="40" t="str">
        <f>Auslosung!C122</f>
        <v>Anna</v>
      </c>
      <c r="D118" s="40" t="str">
        <f>Auslosung!D122</f>
        <v>Tauberrettersheim</v>
      </c>
      <c r="E118" s="40">
        <f>Auslosung!E122</f>
        <v>15</v>
      </c>
      <c r="F118" s="34" t="str">
        <f>IF(E118=0,"",INDEX(Ergebnisse!$A$1:$B$16,MATCH(E118,Ergebnisse!$A$1:$A$16,),2))</f>
        <v>Robert Lewandowski - Polen</v>
      </c>
      <c r="G118" s="72">
        <f>IF(E118=0,"",INDEX(Ergebnisse!$A$1:$C$16,MATCH(E118,Ergebnisse!$A$1:$A$16,),3))</f>
        <v>319</v>
      </c>
      <c r="H118" s="73">
        <f>IF(G118=0,"",INDEX(Ergebnisse!$D$1:$E$16,MATCH(G118,Ergebnisse!$D$1:$D$16,),2))</f>
        <v>4</v>
      </c>
    </row>
    <row r="119" spans="1:8" x14ac:dyDescent="0.2">
      <c r="A119" s="40" t="str">
        <f>Auslosung!A123</f>
        <v>4a</v>
      </c>
      <c r="B119" s="40" t="str">
        <f>Auslosung!B123</f>
        <v>Brüning</v>
      </c>
      <c r="C119" s="40" t="str">
        <f>Auslosung!C123</f>
        <v>Gustav</v>
      </c>
      <c r="D119" s="40" t="str">
        <f>Auslosung!D123</f>
        <v>Riedenheim</v>
      </c>
      <c r="E119" s="40">
        <f>Auslosung!E123</f>
        <v>14</v>
      </c>
      <c r="F119" s="34" t="str">
        <f>IF(E119=0,"",INDEX(Ergebnisse!$A$1:$B$16,MATCH(E119,Ergebnisse!$A$1:$A$16,),2))</f>
        <v>Marek Hamsik - Slowakei</v>
      </c>
      <c r="G119" s="72">
        <f>IF(E119=0,"",INDEX(Ergebnisse!$A$1:$C$16,MATCH(E119,Ergebnisse!$A$1:$A$16,),3))</f>
        <v>296</v>
      </c>
      <c r="H119" s="73">
        <f>IF(G119=0,"",INDEX(Ergebnisse!$D$1:$E$16,MATCH(G119,Ergebnisse!$D$1:$D$16,),2))</f>
        <v>4</v>
      </c>
    </row>
    <row r="120" spans="1:8" x14ac:dyDescent="0.2">
      <c r="A120" s="40" t="str">
        <f>Auslosung!A124</f>
        <v>4a</v>
      </c>
      <c r="B120" s="40" t="str">
        <f>Auslosung!B124</f>
        <v>Weber</v>
      </c>
      <c r="C120" s="40" t="str">
        <f>Auslosung!C124</f>
        <v>Ferdinand</v>
      </c>
      <c r="D120" s="40" t="str">
        <f>Auslosung!D124</f>
        <v>Tauberrettersheim</v>
      </c>
      <c r="E120" s="40">
        <f>Auslosung!E124</f>
        <v>10</v>
      </c>
      <c r="F120" s="34" t="str">
        <f>IF(E120=0,"",INDEX(Ergebnisse!$A$1:$B$16,MATCH(E120,Ergebnisse!$A$1:$A$16,),2))</f>
        <v>Gianluigi Buffon - Italien</v>
      </c>
      <c r="G120" s="72">
        <f>IF(E120=0,"",INDEX(Ergebnisse!$A$1:$C$16,MATCH(E120,Ergebnisse!$A$1:$A$16,),3))</f>
        <v>408.3</v>
      </c>
      <c r="H120" s="73">
        <f>IF(G120=0,"",INDEX(Ergebnisse!$D$1:$E$16,MATCH(G120,Ergebnisse!$D$1:$D$16,),2))</f>
        <v>4</v>
      </c>
    </row>
    <row r="121" spans="1:8" x14ac:dyDescent="0.2">
      <c r="A121" s="40" t="str">
        <f>Auslosung!A125</f>
        <v>4a</v>
      </c>
      <c r="B121" s="40" t="str">
        <f>Auslosung!B125</f>
        <v>Müller</v>
      </c>
      <c r="C121" s="40" t="str">
        <f>Auslosung!C125</f>
        <v>Lisa</v>
      </c>
      <c r="D121" s="40" t="str">
        <f>Auslosung!D125</f>
        <v>Riedenheim</v>
      </c>
      <c r="E121" s="40">
        <f>Auslosung!E125</f>
        <v>4</v>
      </c>
      <c r="F121" s="34" t="str">
        <f>IF(E121=0,"",INDEX(Ergebnisse!$A$1:$B$16,MATCH(E121,Ergebnisse!$A$1:$A$16,),2))</f>
        <v>Xherdan Shaqiri - Schweiz</v>
      </c>
      <c r="G121" s="72">
        <f>IF(E121=0,"",INDEX(Ergebnisse!$A$1:$C$16,MATCH(E121,Ergebnisse!$A$1:$A$16,),3))</f>
        <v>337</v>
      </c>
      <c r="H121" s="73">
        <f>IF(G121=0,"",INDEX(Ergebnisse!$D$1:$E$16,MATCH(G121,Ergebnisse!$D$1:$D$16,),2))</f>
        <v>4</v>
      </c>
    </row>
    <row r="122" spans="1:8" x14ac:dyDescent="0.2">
      <c r="A122" s="40" t="str">
        <f>Auslosung!A126</f>
        <v>4a</v>
      </c>
      <c r="B122" s="40" t="str">
        <f>Auslosung!B126</f>
        <v>Hartung</v>
      </c>
      <c r="C122" s="40" t="str">
        <f>Auslosung!C126</f>
        <v>Ulla</v>
      </c>
      <c r="D122" s="40" t="str">
        <f>Auslosung!D126</f>
        <v>Riedenheim OT Stalldorf</v>
      </c>
      <c r="E122" s="40">
        <f>Auslosung!E126</f>
        <v>16</v>
      </c>
      <c r="F122" s="34" t="str">
        <f>IF(E122=0,"",INDEX(Ergebnisse!$A$1:$B$16,MATCH(E122,Ergebnisse!$A$1:$A$16,),2))</f>
        <v>Wayne Rooney - England</v>
      </c>
      <c r="G122" s="72">
        <f>IF(E122=0,"",INDEX(Ergebnisse!$A$1:$C$16,MATCH(E122,Ergebnisse!$A$1:$A$16,),3))</f>
        <v>351</v>
      </c>
      <c r="H122" s="73">
        <f>IF(G122=0,"",INDEX(Ergebnisse!$D$1:$E$16,MATCH(G122,Ergebnisse!$D$1:$D$16,),2))</f>
        <v>4</v>
      </c>
    </row>
    <row r="123" spans="1:8" x14ac:dyDescent="0.2">
      <c r="A123" s="40" t="str">
        <f>Auslosung!A127</f>
        <v>4a</v>
      </c>
      <c r="B123" s="40" t="str">
        <f>Auslosung!B127</f>
        <v>Reichmann</v>
      </c>
      <c r="C123" s="40" t="str">
        <f>Auslosung!C127</f>
        <v>Hanns</v>
      </c>
      <c r="D123" s="40" t="str">
        <f>Auslosung!D127</f>
        <v>Riedenheim</v>
      </c>
      <c r="E123" s="40">
        <f>Auslosung!E127</f>
        <v>5</v>
      </c>
      <c r="F123" s="34" t="str">
        <f>IF(E123=0,"",INDEX(Ergebnisse!$A$1:$B$16,MATCH(E123,Ergebnisse!$A$1:$A$16,),2))</f>
        <v>Cristiano Ronaldo - Portugal</v>
      </c>
      <c r="G123" s="72">
        <f>IF(E123=0,"",INDEX(Ergebnisse!$A$1:$C$16,MATCH(E123,Ergebnisse!$A$1:$A$16,),3))</f>
        <v>373</v>
      </c>
      <c r="H123" s="73">
        <f>IF(G123=0,"",INDEX(Ergebnisse!$D$1:$E$16,MATCH(G123,Ergebnisse!$D$1:$D$16,),2))</f>
        <v>4</v>
      </c>
    </row>
    <row r="124" spans="1:8" x14ac:dyDescent="0.2">
      <c r="A124" s="40" t="str">
        <f>Auslosung!A128</f>
        <v>4a</v>
      </c>
      <c r="B124" s="40" t="str">
        <f>Auslosung!B128</f>
        <v>Desczyk</v>
      </c>
      <c r="C124" s="40" t="str">
        <f>Auslosung!C128</f>
        <v>Margot</v>
      </c>
      <c r="D124" s="40" t="str">
        <f>Auslosung!D128</f>
        <v>Tauberrettersheim</v>
      </c>
      <c r="E124" s="40">
        <f>Auslosung!E128</f>
        <v>2</v>
      </c>
      <c r="F124" s="34" t="str">
        <f>IF(E124=0,"",INDEX(Ergebnisse!$A$1:$B$16,MATCH(E124,Ergebnisse!$A$1:$A$16,),2))</f>
        <v>Andrés Iniesta - Spanien</v>
      </c>
      <c r="G124" s="72">
        <f>IF(E124=0,"",INDEX(Ergebnisse!$A$1:$C$16,MATCH(E124,Ergebnisse!$A$1:$A$16,),3))</f>
        <v>428</v>
      </c>
      <c r="H124" s="73">
        <f>IF(G124=0,"",INDEX(Ergebnisse!$D$1:$E$16,MATCH(G124,Ergebnisse!$D$1:$D$16,),2))</f>
        <v>4</v>
      </c>
    </row>
    <row r="125" spans="1:8" x14ac:dyDescent="0.2">
      <c r="A125" s="40" t="str">
        <f>Auslosung!A129</f>
        <v>4a</v>
      </c>
      <c r="B125" s="40" t="str">
        <f>Auslosung!B129</f>
        <v>Meyer</v>
      </c>
      <c r="C125" s="40" t="str">
        <f>Auslosung!C129</f>
        <v>Franziska</v>
      </c>
      <c r="D125" s="40" t="str">
        <f>Auslosung!D129</f>
        <v>Riedenheim</v>
      </c>
      <c r="E125" s="40">
        <f>Auslosung!E129</f>
        <v>11</v>
      </c>
      <c r="F125" s="34" t="str">
        <f>IF(E125=0,"",INDEX(Ergebnisse!$A$1:$B$16,MATCH(E125,Ergebnisse!$A$1:$A$16,),2))</f>
        <v>Ivan RaKitic - Kroatien</v>
      </c>
      <c r="G125" s="72">
        <f>IF(E125=0,"",INDEX(Ergebnisse!$A$1:$C$16,MATCH(E125,Ergebnisse!$A$1:$A$16,),3))</f>
        <v>334</v>
      </c>
      <c r="H125" s="73">
        <f>IF(G125=0,"",INDEX(Ergebnisse!$D$1:$E$16,MATCH(G125,Ergebnisse!$D$1:$D$16,),2))</f>
        <v>4</v>
      </c>
    </row>
    <row r="126" spans="1:8" x14ac:dyDescent="0.2">
      <c r="A126" s="40" t="str">
        <f>Auslosung!A130</f>
        <v>4a</v>
      </c>
      <c r="B126" s="40" t="str">
        <f>Auslosung!B130</f>
        <v xml:space="preserve">Kuhner </v>
      </c>
      <c r="C126" s="40" t="str">
        <f>Auslosung!C130</f>
        <v>Miriam</v>
      </c>
      <c r="D126" s="40" t="str">
        <f>Auslosung!D130</f>
        <v>Tauberrettersheim</v>
      </c>
      <c r="E126" s="40">
        <f>Auslosung!E130</f>
        <v>7</v>
      </c>
      <c r="F126" s="34" t="str">
        <f>IF(E126=0,"",INDEX(Ergebnisse!$A$1:$B$16,MATCH(E126,Ergebnisse!$A$1:$A$16,),2))</f>
        <v>Gabor Király - Ungarn</v>
      </c>
      <c r="G126" s="72">
        <f>IF(E126=0,"",INDEX(Ergebnisse!$A$1:$C$16,MATCH(E126,Ergebnisse!$A$1:$A$16,),3))</f>
        <v>478</v>
      </c>
      <c r="H126" s="73">
        <f>IF(G126=0,"",INDEX(Ergebnisse!$D$1:$E$16,MATCH(G126,Ergebnisse!$D$1:$D$16,),2))</f>
        <v>1</v>
      </c>
    </row>
    <row r="127" spans="1:8" x14ac:dyDescent="0.2">
      <c r="A127" s="40" t="str">
        <f>Auslosung!A131</f>
        <v>4a</v>
      </c>
      <c r="B127" s="40" t="str">
        <f>Auslosung!B131</f>
        <v>Luban</v>
      </c>
      <c r="C127" s="40" t="str">
        <f>Auslosung!C131</f>
        <v>Ludwig</v>
      </c>
      <c r="D127" s="40" t="str">
        <f>Auslosung!D131</f>
        <v>Riedenheim</v>
      </c>
      <c r="E127" s="40">
        <f>Auslosung!E131</f>
        <v>10</v>
      </c>
      <c r="F127" s="34" t="str">
        <f>IF(E127=0,"",INDEX(Ergebnisse!$A$1:$B$16,MATCH(E127,Ergebnisse!$A$1:$A$16,),2))</f>
        <v>Gianluigi Buffon - Italien</v>
      </c>
      <c r="G127" s="72">
        <f>IF(E127=0,"",INDEX(Ergebnisse!$A$1:$C$16,MATCH(E127,Ergebnisse!$A$1:$A$16,),3))</f>
        <v>408.3</v>
      </c>
      <c r="H127" s="73">
        <f>IF(G127=0,"",INDEX(Ergebnisse!$D$1:$E$16,MATCH(G127,Ergebnisse!$D$1:$D$16,),2))</f>
        <v>4</v>
      </c>
    </row>
    <row r="128" spans="1:8" x14ac:dyDescent="0.2">
      <c r="A128" s="40" t="str">
        <f>Auslosung!A132</f>
        <v>4a</v>
      </c>
      <c r="B128" s="40" t="str">
        <f>Auslosung!B132</f>
        <v>Redmann</v>
      </c>
      <c r="C128" s="40" t="str">
        <f>Auslosung!C132</f>
        <v>Georg</v>
      </c>
      <c r="D128" s="40" t="str">
        <f>Auslosung!D132</f>
        <v>Tauberrettersheim</v>
      </c>
      <c r="E128" s="40">
        <f>Auslosung!E132</f>
        <v>13</v>
      </c>
      <c r="F128" s="34" t="str">
        <f>IF(E128=0,"",INDEX(Ergebnisse!$A$1:$B$16,MATCH(E128,Ergebnisse!$A$1:$A$16,),2))</f>
        <v>Kevin de Bruyne - Belgien</v>
      </c>
      <c r="G128" s="72">
        <f>IF(E128=0,"",INDEX(Ergebnisse!$A$1:$C$16,MATCH(E128,Ergebnisse!$A$1:$A$16,),3))</f>
        <v>309</v>
      </c>
      <c r="H128" s="73">
        <f>IF(G128=0,"",INDEX(Ergebnisse!$D$1:$E$16,MATCH(G128,Ergebnisse!$D$1:$D$16,),2))</f>
        <v>4</v>
      </c>
    </row>
    <row r="129" spans="1:8" x14ac:dyDescent="0.2">
      <c r="A129" s="40" t="str">
        <f>Auslosung!A133</f>
        <v>4a</v>
      </c>
      <c r="B129" s="40" t="str">
        <f>Auslosung!B133</f>
        <v>Scheunemann</v>
      </c>
      <c r="C129" s="40" t="str">
        <f>Auslosung!C133</f>
        <v>Sybille</v>
      </c>
      <c r="D129" s="40" t="str">
        <f>Auslosung!D133</f>
        <v>Tauberrettersheim</v>
      </c>
      <c r="E129" s="40">
        <f>Auslosung!E133</f>
        <v>12</v>
      </c>
      <c r="F129" s="34" t="str">
        <f>IF(E129=0,"",INDEX(Ergebnisse!$A$1:$B$16,MATCH(E129,Ergebnisse!$A$1:$A$16,),2))</f>
        <v>John O'Seah - Irland</v>
      </c>
      <c r="G129" s="72">
        <f>IF(E129=0,"",INDEX(Ergebnisse!$A$1:$C$16,MATCH(E129,Ergebnisse!$A$1:$A$16,),3))</f>
        <v>362.5</v>
      </c>
      <c r="H129" s="73">
        <f>IF(G129=0,"",INDEX(Ergebnisse!$D$1:$E$16,MATCH(G129,Ergebnisse!$D$1:$D$16,),2))</f>
        <v>4</v>
      </c>
    </row>
    <row r="130" spans="1:8" x14ac:dyDescent="0.2">
      <c r="A130" s="40" t="str">
        <f>Auslosung!A134</f>
        <v>4a</v>
      </c>
      <c r="B130" s="40" t="str">
        <f>Auslosung!B134</f>
        <v>Hoffemann</v>
      </c>
      <c r="C130" s="40" t="str">
        <f>Auslosung!C134</f>
        <v>Ute</v>
      </c>
      <c r="D130" s="40" t="str">
        <f>Auslosung!D134</f>
        <v>Tauberrettersheim</v>
      </c>
      <c r="E130" s="40">
        <f>Auslosung!E134</f>
        <v>1</v>
      </c>
      <c r="F130" s="34" t="str">
        <f>IF(E130=0,"",INDEX(Ergebnisse!$A$1:$B$16,MATCH(E130,Ergebnisse!$A$1:$A$16,),2))</f>
        <v>Aron Gunnarsson - Island</v>
      </c>
      <c r="G130" s="72">
        <f>IF(E130=0,"",INDEX(Ergebnisse!$A$1:$C$16,MATCH(E130,Ergebnisse!$A$1:$A$16,),3))</f>
        <v>456.5</v>
      </c>
      <c r="H130" s="73">
        <f>IF(G130=0,"",INDEX(Ergebnisse!$D$1:$E$16,MATCH(G130,Ergebnisse!$D$1:$D$16,),2))</f>
        <v>2</v>
      </c>
    </row>
    <row r="131" spans="1:8" x14ac:dyDescent="0.2">
      <c r="A131" s="40" t="str">
        <f>Auslosung!A135</f>
        <v>4a</v>
      </c>
      <c r="B131" s="40" t="str">
        <f>Auslosung!B135</f>
        <v>Hahnemann</v>
      </c>
      <c r="C131" s="40" t="str">
        <f>Auslosung!C135</f>
        <v>Ursula</v>
      </c>
      <c r="D131" s="40" t="str">
        <f>Auslosung!D135</f>
        <v>Tauberrettersheim</v>
      </c>
      <c r="E131" s="40">
        <f>Auslosung!E135</f>
        <v>4</v>
      </c>
      <c r="F131" s="34" t="str">
        <f>IF(E131=0,"",INDEX(Ergebnisse!$A$1:$B$16,MATCH(E131,Ergebnisse!$A$1:$A$16,),2))</f>
        <v>Xherdan Shaqiri - Schweiz</v>
      </c>
      <c r="G131" s="72">
        <f>IF(E131=0,"",INDEX(Ergebnisse!$A$1:$C$16,MATCH(E131,Ergebnisse!$A$1:$A$16,),3))</f>
        <v>337</v>
      </c>
      <c r="H131" s="73">
        <f>IF(G131=0,"",INDEX(Ergebnisse!$D$1:$E$16,MATCH(G131,Ergebnisse!$D$1:$D$16,),2))</f>
        <v>4</v>
      </c>
    </row>
    <row r="132" spans="1:8" x14ac:dyDescent="0.2">
      <c r="A132" s="40" t="str">
        <f>Auslosung!A136</f>
        <v>4b</v>
      </c>
      <c r="B132" s="40" t="str">
        <f>Auslosung!B136</f>
        <v>Busch</v>
      </c>
      <c r="C132" s="40" t="str">
        <f>Auslosung!C136</f>
        <v>Jörg</v>
      </c>
      <c r="D132" s="40" t="str">
        <f>Auslosung!D136</f>
        <v>Bieberehren</v>
      </c>
      <c r="E132" s="40">
        <f>Auslosung!E136</f>
        <v>7</v>
      </c>
      <c r="F132" s="34" t="str">
        <f>IF(E132=0,"",INDEX(Ergebnisse!$A$1:$B$16,MATCH(E132,Ergebnisse!$A$1:$A$16,),2))</f>
        <v>Gabor Király - Ungarn</v>
      </c>
      <c r="G132" s="72">
        <f>IF(E132=0,"",INDEX(Ergebnisse!$A$1:$C$16,MATCH(E132,Ergebnisse!$A$1:$A$16,),3))</f>
        <v>478</v>
      </c>
      <c r="H132" s="73">
        <f>IF(G132=0,"",INDEX(Ergebnisse!$D$1:$E$16,MATCH(G132,Ergebnisse!$D$1:$D$16,),2))</f>
        <v>1</v>
      </c>
    </row>
    <row r="133" spans="1:8" x14ac:dyDescent="0.2">
      <c r="A133" s="40" t="str">
        <f>Auslosung!A137</f>
        <v>4b</v>
      </c>
      <c r="B133" s="40" t="str">
        <f>Auslosung!B137</f>
        <v>Budig-Godolt</v>
      </c>
      <c r="C133" s="40" t="str">
        <f>Auslosung!C137</f>
        <v>Wolfgang</v>
      </c>
      <c r="D133" s="40" t="str">
        <f>Auslosung!D137</f>
        <v>Röttingen</v>
      </c>
      <c r="E133" s="40">
        <f>Auslosung!E137</f>
        <v>13</v>
      </c>
      <c r="F133" s="34" t="str">
        <f>IF(E133=0,"",INDEX(Ergebnisse!$A$1:$B$16,MATCH(E133,Ergebnisse!$A$1:$A$16,),2))</f>
        <v>Kevin de Bruyne - Belgien</v>
      </c>
      <c r="G133" s="72">
        <f>IF(E133=0,"",INDEX(Ergebnisse!$A$1:$C$16,MATCH(E133,Ergebnisse!$A$1:$A$16,),3))</f>
        <v>309</v>
      </c>
      <c r="H133" s="73">
        <f>IF(G133=0,"",INDEX(Ergebnisse!$D$1:$E$16,MATCH(G133,Ergebnisse!$D$1:$D$16,),2))</f>
        <v>4</v>
      </c>
    </row>
    <row r="134" spans="1:8" x14ac:dyDescent="0.2">
      <c r="A134" s="40" t="str">
        <f>Auslosung!A138</f>
        <v>4b</v>
      </c>
      <c r="B134" s="40" t="str">
        <f>Auslosung!B138</f>
        <v>Hahn</v>
      </c>
      <c r="C134" s="40" t="str">
        <f>Auslosung!C138</f>
        <v>Peter</v>
      </c>
      <c r="D134" s="40" t="str">
        <f>Auslosung!D138</f>
        <v>Röttingen</v>
      </c>
      <c r="E134" s="40">
        <f>Auslosung!E138</f>
        <v>15</v>
      </c>
      <c r="F134" s="34" t="str">
        <f>IF(E134=0,"",INDEX(Ergebnisse!$A$1:$B$16,MATCH(E134,Ergebnisse!$A$1:$A$16,),2))</f>
        <v>Robert Lewandowski - Polen</v>
      </c>
      <c r="G134" s="72">
        <f>IF(E134=0,"",INDEX(Ergebnisse!$A$1:$C$16,MATCH(E134,Ergebnisse!$A$1:$A$16,),3))</f>
        <v>319</v>
      </c>
      <c r="H134" s="73">
        <f>IF(G134=0,"",INDEX(Ergebnisse!$D$1:$E$16,MATCH(G134,Ergebnisse!$D$1:$D$16,),2))</f>
        <v>4</v>
      </c>
    </row>
    <row r="135" spans="1:8" x14ac:dyDescent="0.2">
      <c r="A135" s="40" t="str">
        <f>Auslosung!A139</f>
        <v>4b</v>
      </c>
      <c r="B135" s="40" t="str">
        <f>Auslosung!B139</f>
        <v>Unbenannt</v>
      </c>
      <c r="C135" s="40" t="str">
        <f>Auslosung!C139</f>
        <v>Ulf</v>
      </c>
      <c r="D135" s="40" t="str">
        <f>Auslosung!D139</f>
        <v>Röttingen</v>
      </c>
      <c r="E135" s="40">
        <f>Auslosung!E139</f>
        <v>6</v>
      </c>
      <c r="F135" s="34" t="str">
        <f>IF(E135=0,"",INDEX(Ergebnisse!$A$1:$B$16,MATCH(E135,Ergebnisse!$A$1:$A$16,),2))</f>
        <v>Manuel Neuer - Deutschland</v>
      </c>
      <c r="G135" s="72">
        <f>IF(E135=0,"",INDEX(Ergebnisse!$A$1:$C$16,MATCH(E135,Ergebnisse!$A$1:$A$16,),3))</f>
        <v>396</v>
      </c>
      <c r="H135" s="73">
        <f>IF(G135=0,"",INDEX(Ergebnisse!$D$1:$E$16,MATCH(G135,Ergebnisse!$D$1:$D$16,),2))</f>
        <v>4</v>
      </c>
    </row>
    <row r="136" spans="1:8" x14ac:dyDescent="0.2">
      <c r="A136" s="40" t="str">
        <f>Auslosung!A140</f>
        <v>4b</v>
      </c>
      <c r="B136" s="40" t="str">
        <f>Auslosung!B140</f>
        <v>Fregin</v>
      </c>
      <c r="C136" s="40" t="str">
        <f>Auslosung!C140</f>
        <v>Erika</v>
      </c>
      <c r="D136" s="40" t="str">
        <f>Auslosung!D140</f>
        <v>Röttingen</v>
      </c>
      <c r="E136" s="40">
        <f>Auslosung!E140</f>
        <v>2</v>
      </c>
      <c r="F136" s="34" t="str">
        <f>IF(E136=0,"",INDEX(Ergebnisse!$A$1:$B$16,MATCH(E136,Ergebnisse!$A$1:$A$16,),2))</f>
        <v>Andrés Iniesta - Spanien</v>
      </c>
      <c r="G136" s="72">
        <f>IF(E136=0,"",INDEX(Ergebnisse!$A$1:$C$16,MATCH(E136,Ergebnisse!$A$1:$A$16,),3))</f>
        <v>428</v>
      </c>
      <c r="H136" s="73">
        <f>IF(G136=0,"",INDEX(Ergebnisse!$D$1:$E$16,MATCH(G136,Ergebnisse!$D$1:$D$16,),2))</f>
        <v>4</v>
      </c>
    </row>
    <row r="137" spans="1:8" x14ac:dyDescent="0.2">
      <c r="A137" s="40" t="str">
        <f>Auslosung!A141</f>
        <v>4b</v>
      </c>
      <c r="B137" s="40" t="str">
        <f>Auslosung!B141</f>
        <v>Dümchen</v>
      </c>
      <c r="C137" s="40" t="str">
        <f>Auslosung!C141</f>
        <v>Peter</v>
      </c>
      <c r="D137" s="40" t="str">
        <f>Auslosung!D141</f>
        <v>Röttingen</v>
      </c>
      <c r="E137" s="40">
        <f>Auslosung!E141</f>
        <v>1</v>
      </c>
      <c r="F137" s="34" t="str">
        <f>IF(E137=0,"",INDEX(Ergebnisse!$A$1:$B$16,MATCH(E137,Ergebnisse!$A$1:$A$16,),2))</f>
        <v>Aron Gunnarsson - Island</v>
      </c>
      <c r="G137" s="72">
        <f>IF(E137=0,"",INDEX(Ergebnisse!$A$1:$C$16,MATCH(E137,Ergebnisse!$A$1:$A$16,),3))</f>
        <v>456.5</v>
      </c>
      <c r="H137" s="73">
        <f>IF(G137=0,"",INDEX(Ergebnisse!$D$1:$E$16,MATCH(G137,Ergebnisse!$D$1:$D$16,),2))</f>
        <v>2</v>
      </c>
    </row>
    <row r="138" spans="1:8" x14ac:dyDescent="0.2">
      <c r="A138" s="40" t="str">
        <f>Auslosung!A142</f>
        <v>4b</v>
      </c>
      <c r="B138" s="40" t="str">
        <f>Auslosung!B142</f>
        <v>Buchmann-Rehmer</v>
      </c>
      <c r="C138" s="40" t="str">
        <f>Auslosung!C142</f>
        <v>Kirsten</v>
      </c>
      <c r="D138" s="40" t="str">
        <f>Auslosung!D142</f>
        <v>Bieberehren</v>
      </c>
      <c r="E138" s="40">
        <f>Auslosung!E142</f>
        <v>10</v>
      </c>
      <c r="F138" s="34" t="str">
        <f>IF(E138=0,"",INDEX(Ergebnisse!$A$1:$B$16,MATCH(E138,Ergebnisse!$A$1:$A$16,),2))</f>
        <v>Gianluigi Buffon - Italien</v>
      </c>
      <c r="G138" s="72">
        <f>IF(E138=0,"",INDEX(Ergebnisse!$A$1:$C$16,MATCH(E138,Ergebnisse!$A$1:$A$16,),3))</f>
        <v>408.3</v>
      </c>
      <c r="H138" s="73">
        <f>IF(G138=0,"",INDEX(Ergebnisse!$D$1:$E$16,MATCH(G138,Ergebnisse!$D$1:$D$16,),2))</f>
        <v>4</v>
      </c>
    </row>
    <row r="139" spans="1:8" x14ac:dyDescent="0.2">
      <c r="A139" s="40" t="str">
        <f>Auslosung!A143</f>
        <v>4b</v>
      </c>
      <c r="B139" s="40" t="str">
        <f>Auslosung!B143</f>
        <v>Brause</v>
      </c>
      <c r="C139" s="40" t="str">
        <f>Auslosung!C143</f>
        <v>Cornelia</v>
      </c>
      <c r="D139" s="40" t="str">
        <f>Auslosung!D143</f>
        <v>Röttingen</v>
      </c>
      <c r="E139" s="40">
        <f>Auslosung!E143</f>
        <v>9</v>
      </c>
      <c r="F139" s="34" t="str">
        <f>IF(E139=0,"",INDEX(Ergebnisse!$A$1:$B$16,MATCH(E139,Ergebnisse!$A$1:$A$16,),2))</f>
        <v>Gareth McAuley - Nordirland</v>
      </c>
      <c r="G139" s="72">
        <f>IF(E139=0,"",INDEX(Ergebnisse!$A$1:$C$16,MATCH(E139,Ergebnisse!$A$1:$A$16,),3))</f>
        <v>305.5</v>
      </c>
      <c r="H139" s="73">
        <f>IF(G139=0,"",INDEX(Ergebnisse!$D$1:$E$16,MATCH(G139,Ergebnisse!$D$1:$D$16,),2))</f>
        <v>4</v>
      </c>
    </row>
    <row r="140" spans="1:8" x14ac:dyDescent="0.2">
      <c r="A140" s="40" t="str">
        <f>Auslosung!A144</f>
        <v>4b</v>
      </c>
      <c r="B140" s="40" t="str">
        <f>Auslosung!B144</f>
        <v>Brandt</v>
      </c>
      <c r="C140" s="40" t="str">
        <f>Auslosung!C144</f>
        <v>Christine</v>
      </c>
      <c r="D140" s="40" t="str">
        <f>Auslosung!D144</f>
        <v>Bieberehren</v>
      </c>
      <c r="E140" s="40">
        <f>Auslosung!E144</f>
        <v>16</v>
      </c>
      <c r="F140" s="34" t="str">
        <f>IF(E140=0,"",INDEX(Ergebnisse!$A$1:$B$16,MATCH(E140,Ergebnisse!$A$1:$A$16,),2))</f>
        <v>Wayne Rooney - England</v>
      </c>
      <c r="G140" s="72">
        <f>IF(E140=0,"",INDEX(Ergebnisse!$A$1:$C$16,MATCH(E140,Ergebnisse!$A$1:$A$16,),3))</f>
        <v>351</v>
      </c>
      <c r="H140" s="73">
        <f>IF(G140=0,"",INDEX(Ergebnisse!$D$1:$E$16,MATCH(G140,Ergebnisse!$D$1:$D$16,),2))</f>
        <v>4</v>
      </c>
    </row>
    <row r="141" spans="1:8" x14ac:dyDescent="0.2">
      <c r="A141" s="40" t="str">
        <f>Auslosung!A145</f>
        <v>4b</v>
      </c>
      <c r="B141" s="40" t="str">
        <f>Auslosung!B145</f>
        <v>Mair</v>
      </c>
      <c r="C141" s="40" t="str">
        <f>Auslosung!C145</f>
        <v>Felix</v>
      </c>
      <c r="D141" s="40" t="str">
        <f>Auslosung!D145</f>
        <v>Röttingen</v>
      </c>
      <c r="E141" s="40">
        <f>Auslosung!E145</f>
        <v>14</v>
      </c>
      <c r="F141" s="34" t="str">
        <f>IF(E141=0,"",INDEX(Ergebnisse!$A$1:$B$16,MATCH(E141,Ergebnisse!$A$1:$A$16,),2))</f>
        <v>Marek Hamsik - Slowakei</v>
      </c>
      <c r="G141" s="72">
        <f>IF(E141=0,"",INDEX(Ergebnisse!$A$1:$C$16,MATCH(E141,Ergebnisse!$A$1:$A$16,),3))</f>
        <v>296</v>
      </c>
      <c r="H141" s="73">
        <f>IF(G141=0,"",INDEX(Ergebnisse!$D$1:$E$16,MATCH(G141,Ergebnisse!$D$1:$D$16,),2))</f>
        <v>4</v>
      </c>
    </row>
    <row r="142" spans="1:8" x14ac:dyDescent="0.2">
      <c r="A142" s="40" t="str">
        <f>Auslosung!A146</f>
        <v>4b</v>
      </c>
      <c r="B142" s="40" t="str">
        <f>Auslosung!B146</f>
        <v>Hochfeldt</v>
      </c>
      <c r="C142" s="40" t="str">
        <f>Auslosung!C146</f>
        <v>Susanne</v>
      </c>
      <c r="D142" s="40" t="str">
        <f>Auslosung!D146</f>
        <v>Bieberehren</v>
      </c>
      <c r="E142" s="40">
        <f>Auslosung!E146</f>
        <v>11</v>
      </c>
      <c r="F142" s="34" t="str">
        <f>IF(E142=0,"",INDEX(Ergebnisse!$A$1:$B$16,MATCH(E142,Ergebnisse!$A$1:$A$16,),2))</f>
        <v>Ivan RaKitic - Kroatien</v>
      </c>
      <c r="G142" s="72">
        <f>IF(E142=0,"",INDEX(Ergebnisse!$A$1:$C$16,MATCH(E142,Ergebnisse!$A$1:$A$16,),3))</f>
        <v>334</v>
      </c>
      <c r="H142" s="73">
        <f>IF(G142=0,"",INDEX(Ergebnisse!$D$1:$E$16,MATCH(G142,Ergebnisse!$D$1:$D$16,),2))</f>
        <v>4</v>
      </c>
    </row>
    <row r="143" spans="1:8" x14ac:dyDescent="0.2">
      <c r="A143" s="40" t="str">
        <f>Auslosung!A147</f>
        <v>4b</v>
      </c>
      <c r="B143" s="40" t="str">
        <f>Auslosung!B147</f>
        <v>Sacher</v>
      </c>
      <c r="C143" s="40" t="str">
        <f>Auslosung!C147</f>
        <v>Horst</v>
      </c>
      <c r="D143" s="40" t="str">
        <f>Auslosung!D147</f>
        <v>Röttingen</v>
      </c>
      <c r="E143" s="40">
        <f>Auslosung!E147</f>
        <v>8</v>
      </c>
      <c r="F143" s="34" t="str">
        <f>IF(E143=0,"",INDEX(Ergebnisse!$A$1:$B$16,MATCH(E143,Ergebnisse!$A$1:$A$16,),2))</f>
        <v>Gareth Bale - Wales</v>
      </c>
      <c r="G143" s="72">
        <f>IF(E143=0,"",INDEX(Ergebnisse!$A$1:$C$16,MATCH(E143,Ergebnisse!$A$1:$A$16,),3))</f>
        <v>395</v>
      </c>
      <c r="H143" s="73">
        <f>IF(G143=0,"",INDEX(Ergebnisse!$D$1:$E$16,MATCH(G143,Ergebnisse!$D$1:$D$16,),2))</f>
        <v>4</v>
      </c>
    </row>
    <row r="144" spans="1:8" x14ac:dyDescent="0.2">
      <c r="A144" s="40" t="str">
        <f>Auslosung!A148</f>
        <v>4b</v>
      </c>
      <c r="B144" s="40" t="str">
        <f>Auslosung!B148</f>
        <v>Loschmann</v>
      </c>
      <c r="C144" s="40" t="str">
        <f>Auslosung!C148</f>
        <v>Wolfgang</v>
      </c>
      <c r="D144" s="40" t="str">
        <f>Auslosung!D148</f>
        <v>Aufstetten</v>
      </c>
      <c r="E144" s="40">
        <f>Auslosung!E148</f>
        <v>3</v>
      </c>
      <c r="F144" s="34" t="str">
        <f>IF(E144=0,"",INDEX(Ergebnisse!$A$1:$B$16,MATCH(E144,Ergebnisse!$A$1:$A$16,),2))</f>
        <v>Antoine Griezmann - Frankreich</v>
      </c>
      <c r="G144" s="72">
        <f>IF(E144=0,"",INDEX(Ergebnisse!$A$1:$C$16,MATCH(E144,Ergebnisse!$A$1:$A$16,),3))</f>
        <v>454</v>
      </c>
      <c r="H144" s="73">
        <f>IF(G144=0,"",INDEX(Ergebnisse!$D$1:$E$16,MATCH(G144,Ergebnisse!$D$1:$D$16,),2))</f>
        <v>3</v>
      </c>
    </row>
    <row r="145" spans="1:8" x14ac:dyDescent="0.2">
      <c r="A145" s="40" t="str">
        <f>Auslosung!A149</f>
        <v>4b</v>
      </c>
      <c r="B145" s="40" t="str">
        <f>Auslosung!B149</f>
        <v>Friederich</v>
      </c>
      <c r="C145" s="40" t="str">
        <f>Auslosung!C149</f>
        <v>Friederich</v>
      </c>
      <c r="D145" s="40" t="str">
        <f>Auslosung!D149</f>
        <v>Bieberehren</v>
      </c>
      <c r="E145" s="40">
        <f>Auslosung!E149</f>
        <v>6</v>
      </c>
      <c r="F145" s="34" t="str">
        <f>IF(E145=0,"",INDEX(Ergebnisse!$A$1:$B$16,MATCH(E145,Ergebnisse!$A$1:$A$16,),2))</f>
        <v>Manuel Neuer - Deutschland</v>
      </c>
      <c r="G145" s="72">
        <f>IF(E145=0,"",INDEX(Ergebnisse!$A$1:$C$16,MATCH(E145,Ergebnisse!$A$1:$A$16,),3))</f>
        <v>396</v>
      </c>
      <c r="H145" s="73">
        <f>IF(G145=0,"",INDEX(Ergebnisse!$D$1:$E$16,MATCH(G145,Ergebnisse!$D$1:$D$16,),2))</f>
        <v>4</v>
      </c>
    </row>
    <row r="146" spans="1:8" x14ac:dyDescent="0.2">
      <c r="A146" s="40" t="str">
        <f>Auslosung!A150</f>
        <v>4b</v>
      </c>
      <c r="B146" s="40" t="str">
        <f>Auslosung!B150</f>
        <v>Sagrotan</v>
      </c>
      <c r="C146" s="40" t="str">
        <f>Auslosung!C150</f>
        <v>Hannes</v>
      </c>
      <c r="D146" s="40" t="str">
        <f>Auslosung!D150</f>
        <v>Bieberehren</v>
      </c>
      <c r="E146" s="40">
        <f>Auslosung!E150</f>
        <v>16</v>
      </c>
      <c r="F146" s="34" t="str">
        <f>IF(E146=0,"",INDEX(Ergebnisse!$A$1:$B$16,MATCH(E146,Ergebnisse!$A$1:$A$16,),2))</f>
        <v>Wayne Rooney - England</v>
      </c>
      <c r="G146" s="72">
        <f>IF(E146=0,"",INDEX(Ergebnisse!$A$1:$C$16,MATCH(E146,Ergebnisse!$A$1:$A$16,),3))</f>
        <v>351</v>
      </c>
      <c r="H146" s="73">
        <f>IF(G146=0,"",INDEX(Ergebnisse!$D$1:$E$16,MATCH(G146,Ergebnisse!$D$1:$D$16,),2))</f>
        <v>4</v>
      </c>
    </row>
    <row r="147" spans="1:8" x14ac:dyDescent="0.2">
      <c r="A147" s="40" t="str">
        <f>Auslosung!A151</f>
        <v>4b</v>
      </c>
      <c r="B147" s="40" t="str">
        <f>Auslosung!B151</f>
        <v>Lehrter</v>
      </c>
      <c r="C147" s="40" t="str">
        <f>Auslosung!C151</f>
        <v>Hanne</v>
      </c>
      <c r="D147" s="40" t="str">
        <f>Auslosung!D151</f>
        <v>Buch</v>
      </c>
      <c r="E147" s="40">
        <f>Auslosung!E151</f>
        <v>13</v>
      </c>
      <c r="F147" s="34" t="str">
        <f>IF(E147=0,"",INDEX(Ergebnisse!$A$1:$B$16,MATCH(E147,Ergebnisse!$A$1:$A$16,),2))</f>
        <v>Kevin de Bruyne - Belgien</v>
      </c>
      <c r="G147" s="72">
        <f>IF(E147=0,"",INDEX(Ergebnisse!$A$1:$C$16,MATCH(E147,Ergebnisse!$A$1:$A$16,),3))</f>
        <v>309</v>
      </c>
      <c r="H147" s="73">
        <f>IF(G147=0,"",INDEX(Ergebnisse!$D$1:$E$16,MATCH(G147,Ergebnisse!$D$1:$D$16,),2))</f>
        <v>4</v>
      </c>
    </row>
    <row r="148" spans="1:8" x14ac:dyDescent="0.2">
      <c r="G148" s="34" t="str">
        <f>IF(E148=0,"",INDEX(Ergebnisse!$A$1:$C$16,MATCH(E148,Ergebnisse!$A$1:$A$16,),3))</f>
        <v/>
      </c>
      <c r="H148" s="73"/>
    </row>
    <row r="149" spans="1:8" x14ac:dyDescent="0.2">
      <c r="G149" s="34" t="str">
        <f>IF(E149=0,"",INDEX(Ergebnisse!$A$1:$C$16,MATCH(E149,Ergebnisse!$A$1:$A$16,),3))</f>
        <v/>
      </c>
      <c r="H149" s="73"/>
    </row>
    <row r="150" spans="1:8" x14ac:dyDescent="0.2">
      <c r="G150" s="34" t="str">
        <f>IF(E150=0,"",INDEX(Ergebnisse!$A$1:$C$16,MATCH(E150,Ergebnisse!$A$1:$A$16,),3))</f>
        <v/>
      </c>
      <c r="H150" s="73"/>
    </row>
    <row r="151" spans="1:8" x14ac:dyDescent="0.2">
      <c r="G151" s="34" t="str">
        <f>IF(E151=0,"",INDEX(Ergebnisse!$A$1:$C$16,MATCH(E151,Ergebnisse!$A$1:$A$16,),3))</f>
        <v/>
      </c>
      <c r="H151" s="73"/>
    </row>
  </sheetData>
  <sheetProtection sheet="1" selectLockedCells="1"/>
  <autoFilter ref="A1:Y151" xr:uid="{65EBBA21-BFC0-4733-8CA0-4949B8FC37D1}"/>
  <sortState xmlns:xlrd2="http://schemas.microsoft.com/office/spreadsheetml/2017/richdata2" ref="A2:H147">
    <sortCondition ref="A2:A147"/>
  </sortState>
  <conditionalFormatting sqref="J4:Y26">
    <cfRule type="cellIs" dxfId="0" priority="1" operator="greaterThan">
      <formula>50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Überblick</vt:lpstr>
      <vt:lpstr>Auslosung</vt:lpstr>
      <vt:lpstr>Ergebnisse</vt:lpstr>
      <vt:lpstr>Helfer</vt:lpstr>
      <vt:lpstr>Gruppe_Raum</vt:lpstr>
      <vt:lpstr>Laufzettel</vt:lpstr>
      <vt:lpstr>Urkunden_Daten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Wolfgang Schmock</dc:creator>
  <cp:lastModifiedBy>Wolfgang Schmock</cp:lastModifiedBy>
  <cp:lastPrinted>2015-07-22T10:34:49Z</cp:lastPrinted>
  <dcterms:created xsi:type="dcterms:W3CDTF">2014-05-28T19:14:28Z</dcterms:created>
  <dcterms:modified xsi:type="dcterms:W3CDTF">2021-05-12T13:25:10Z</dcterms:modified>
</cp:coreProperties>
</file>